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EWAV\FAGS\AA_Leitfaden zur Umsetzung des ÖWAV-Regelblattes 19\Unterlagen\Datenprüfung\"/>
    </mc:Choice>
  </mc:AlternateContent>
  <bookViews>
    <workbookView xWindow="288" yWindow="96" windowWidth="22440" windowHeight="9528" tabRatio="516"/>
  </bookViews>
  <sheets>
    <sheet name="Leerformular" sheetId="7" r:id="rId1"/>
    <sheet name="Beispiel" sheetId="2" r:id="rId2"/>
    <sheet name="Auswahllisten" sheetId="3" r:id="rId3"/>
  </sheets>
  <definedNames>
    <definedName name="Bauwerkstyp" localSheetId="1">Auswahllisten!$B$2:$B$6</definedName>
    <definedName name="Bauwerkstyp" localSheetId="0">Auswahllisten!$B$2:$B$6</definedName>
    <definedName name="Drosseltypen" localSheetId="1">Auswahllisten!$E$2:$E$6</definedName>
    <definedName name="Drosseltypen" localSheetId="0">Auswahllisten!$E$2:$E$6</definedName>
    <definedName name="_xlnm.Print_Titles" localSheetId="1">Beispiel!$1:$5</definedName>
    <definedName name="_xlnm.Print_Titles" localSheetId="0">Leerformular!$1:$5</definedName>
    <definedName name="Entleerung" localSheetId="1">Auswahllisten!$C$2:$C$3</definedName>
    <definedName name="Entleerung" localSheetId="0">Auswahllisten!$C$2:$C$3</definedName>
    <definedName name="Flächenart" localSheetId="1">Auswahllisten!$D$2:$D$3</definedName>
    <definedName name="Flächenart" localSheetId="0">Auswahllisten!$D$2:$D$3</definedName>
    <definedName name="JaNein">Auswahllisten!$A$2:$A$3</definedName>
    <definedName name="Regenabfluss">Auswahllisten!$F$2:$F$4</definedName>
  </definedNames>
  <calcPr calcId="152511"/>
</workbook>
</file>

<file path=xl/calcChain.xml><?xml version="1.0" encoding="utf-8"?>
<calcChain xmlns="http://schemas.openxmlformats.org/spreadsheetml/2006/main">
  <c r="D70" i="2" l="1"/>
  <c r="I69" i="2"/>
  <c r="B69" i="2"/>
  <c r="I40" i="7" l="1"/>
  <c r="I39" i="7"/>
  <c r="I38" i="7"/>
  <c r="I53" i="2"/>
  <c r="I54" i="2"/>
  <c r="I55" i="2"/>
  <c r="I56" i="2"/>
  <c r="I57" i="2"/>
  <c r="I58" i="2"/>
  <c r="I59" i="2"/>
  <c r="I60" i="2"/>
  <c r="I61" i="2"/>
  <c r="I62" i="2"/>
  <c r="I63" i="2"/>
  <c r="I64" i="2"/>
  <c r="I52" i="2"/>
  <c r="G62" i="7"/>
  <c r="G86" i="2"/>
  <c r="G87" i="2"/>
  <c r="G88" i="2"/>
  <c r="G89" i="2"/>
  <c r="G90" i="2"/>
  <c r="G91" i="2"/>
  <c r="G92" i="2"/>
  <c r="G93" i="2"/>
  <c r="G94" i="2"/>
  <c r="G95" i="2"/>
  <c r="G96" i="2"/>
  <c r="G97" i="2"/>
  <c r="G85" i="2"/>
  <c r="E62" i="7" l="1"/>
  <c r="C62" i="7"/>
  <c r="D48" i="7"/>
  <c r="L40" i="7"/>
  <c r="L39" i="7"/>
  <c r="L38" i="7"/>
  <c r="F33" i="7"/>
  <c r="H33" i="7"/>
  <c r="I24" i="7"/>
  <c r="H24" i="7"/>
  <c r="G24" i="7"/>
  <c r="F24" i="7"/>
  <c r="C24" i="7"/>
  <c r="E24" i="7"/>
  <c r="E16" i="7"/>
  <c r="H9" i="7"/>
  <c r="I9" i="7" s="1"/>
  <c r="I11" i="7" s="1"/>
  <c r="J67" i="7" s="1"/>
  <c r="D24" i="7" l="1"/>
  <c r="G25" i="7"/>
  <c r="I33" i="7"/>
  <c r="I25" i="7"/>
  <c r="H11" i="7"/>
  <c r="F67" i="7" s="1"/>
  <c r="E48" i="7"/>
  <c r="C67" i="7"/>
  <c r="E67" i="7" s="1"/>
  <c r="I67" i="7" l="1"/>
  <c r="K67" i="7" s="1"/>
  <c r="G67" i="7"/>
  <c r="D62" i="7"/>
  <c r="B86" i="2" l="1"/>
  <c r="B87" i="2"/>
  <c r="B88" i="2"/>
  <c r="B89" i="2"/>
  <c r="B90" i="2"/>
  <c r="B91" i="2"/>
  <c r="B92" i="2"/>
  <c r="B93" i="2"/>
  <c r="B94" i="2"/>
  <c r="B95" i="2"/>
  <c r="B96" i="2"/>
  <c r="B97" i="2"/>
  <c r="L53" i="2"/>
  <c r="L54" i="2"/>
  <c r="L55" i="2"/>
  <c r="L56" i="2"/>
  <c r="L57" i="2"/>
  <c r="L58" i="2"/>
  <c r="L59" i="2"/>
  <c r="L60" i="2"/>
  <c r="L61" i="2"/>
  <c r="L62" i="2"/>
  <c r="L63" i="2"/>
  <c r="L64" i="2"/>
  <c r="E22" i="2"/>
  <c r="E23" i="2"/>
  <c r="E24" i="2"/>
  <c r="E25" i="2"/>
  <c r="E26" i="2"/>
  <c r="E27" i="2"/>
  <c r="E28" i="2"/>
  <c r="E29" i="2"/>
  <c r="E70" i="2" s="1"/>
  <c r="E30" i="2"/>
  <c r="E31" i="2"/>
  <c r="E32" i="2"/>
  <c r="E33" i="2"/>
  <c r="E34" i="2"/>
  <c r="E21" i="2"/>
  <c r="H43" i="2"/>
  <c r="H44" i="2"/>
  <c r="F35" i="2" l="1"/>
  <c r="G35" i="2"/>
  <c r="H35" i="2"/>
  <c r="I35" i="2"/>
  <c r="L52" i="2" l="1"/>
  <c r="H9" i="2"/>
  <c r="H46" i="2" l="1"/>
  <c r="F47" i="2"/>
  <c r="H42" i="2"/>
  <c r="H45" i="2"/>
  <c r="H41" i="2"/>
  <c r="H47" i="2" l="1"/>
  <c r="B85" i="2"/>
  <c r="I9" i="2" l="1"/>
  <c r="C98" i="2"/>
  <c r="C35" i="2"/>
  <c r="G36" i="2"/>
  <c r="E16" i="2"/>
  <c r="D88" i="2" l="1"/>
  <c r="D92" i="2"/>
  <c r="D96" i="2"/>
  <c r="D89" i="2"/>
  <c r="D93" i="2"/>
  <c r="D97" i="2"/>
  <c r="D86" i="2"/>
  <c r="D90" i="2"/>
  <c r="D94" i="2"/>
  <c r="D87" i="2"/>
  <c r="D91" i="2"/>
  <c r="D95" i="2"/>
  <c r="I36" i="2"/>
  <c r="I11" i="2"/>
  <c r="H11" i="2"/>
  <c r="C103" i="2"/>
  <c r="E103" i="2" s="1"/>
  <c r="D85" i="2"/>
  <c r="I47" i="2"/>
  <c r="F103" i="2" l="1"/>
  <c r="G103" i="2" s="1"/>
  <c r="J103" i="2"/>
  <c r="I103" i="2"/>
  <c r="D98" i="2"/>
  <c r="K103" i="2" l="1"/>
  <c r="E35" i="2"/>
  <c r="D35" i="2" l="1"/>
</calcChain>
</file>

<file path=xl/sharedStrings.xml><?xml version="1.0" encoding="utf-8"?>
<sst xmlns="http://schemas.openxmlformats.org/spreadsheetml/2006/main" count="424" uniqueCount="198">
  <si>
    <t>Kläranlage</t>
  </si>
  <si>
    <t>Fläche</t>
  </si>
  <si>
    <t>Typ</t>
  </si>
  <si>
    <t>Entleerung</t>
  </si>
  <si>
    <t>Gesamtgebiet</t>
  </si>
  <si>
    <t>Teileinzugsgebiete</t>
  </si>
  <si>
    <t>Name</t>
  </si>
  <si>
    <t>[ha]</t>
  </si>
  <si>
    <t>[-]</t>
  </si>
  <si>
    <r>
      <t>EW</t>
    </r>
    <r>
      <rPr>
        <vertAlign val="subscript"/>
        <sz val="11"/>
        <color theme="1"/>
        <rFont val="Arial"/>
        <family val="2"/>
      </rPr>
      <t>Misch</t>
    </r>
  </si>
  <si>
    <r>
      <t>EW</t>
    </r>
    <r>
      <rPr>
        <vertAlign val="subscript"/>
        <sz val="11"/>
        <color theme="1"/>
        <rFont val="Arial"/>
        <family val="2"/>
      </rPr>
      <t>Trenn</t>
    </r>
  </si>
  <si>
    <t>TW-Abfluss mittel</t>
  </si>
  <si>
    <t>TW-Abfluss max</t>
  </si>
  <si>
    <t>[l/s]</t>
  </si>
  <si>
    <t>F01</t>
  </si>
  <si>
    <t>Befestigte Flächen nach Kategorie</t>
  </si>
  <si>
    <t>Quelle</t>
  </si>
  <si>
    <t>Stand</t>
  </si>
  <si>
    <t>Beschreibung</t>
  </si>
  <si>
    <t>Befestigungs-grad</t>
  </si>
  <si>
    <t>Vorfluter</t>
  </si>
  <si>
    <t>Speichervolumen</t>
  </si>
  <si>
    <t>Entlastungsbauwerke</t>
  </si>
  <si>
    <t>Speicher-bauwerk</t>
  </si>
  <si>
    <t>Quelle Drosssel-menge</t>
  </si>
  <si>
    <t>Drossel-menge</t>
  </si>
  <si>
    <t>Ja</t>
  </si>
  <si>
    <t>Nein</t>
  </si>
  <si>
    <t>Ja/Nein</t>
  </si>
  <si>
    <t>Bauwerkstypen</t>
  </si>
  <si>
    <t>FB</t>
  </si>
  <si>
    <t>DB</t>
  </si>
  <si>
    <t>Volumen statisch</t>
  </si>
  <si>
    <t>[m³]</t>
  </si>
  <si>
    <t>autom.</t>
  </si>
  <si>
    <t>man.</t>
  </si>
  <si>
    <t>spez. Volumen</t>
  </si>
  <si>
    <t>Absetz-wirkung</t>
  </si>
  <si>
    <t>Niederschlag</t>
  </si>
  <si>
    <t>Station</t>
  </si>
  <si>
    <t>Von</t>
  </si>
  <si>
    <t>Bis</t>
  </si>
  <si>
    <t>Datenherkunft</t>
  </si>
  <si>
    <t>[min]</t>
  </si>
  <si>
    <t>[mm]</t>
  </si>
  <si>
    <t>[a]</t>
  </si>
  <si>
    <t>Dauer</t>
  </si>
  <si>
    <r>
      <t>r</t>
    </r>
    <r>
      <rPr>
        <vertAlign val="subscript"/>
        <sz val="11"/>
        <color theme="1"/>
        <rFont val="Arial"/>
        <family val="2"/>
      </rPr>
      <t>720,1</t>
    </r>
  </si>
  <si>
    <t>[EW]</t>
  </si>
  <si>
    <t>[% ]</t>
  </si>
  <si>
    <t>befestigt</t>
  </si>
  <si>
    <t>Flächenart</t>
  </si>
  <si>
    <t>unbefestigt</t>
  </si>
  <si>
    <t>Dokumentation Mischwassersystem</t>
  </si>
  <si>
    <t>Projektbezeichnung</t>
  </si>
  <si>
    <t>Auflös.</t>
  </si>
  <si>
    <t>Ausbaugr.</t>
  </si>
  <si>
    <t>erforderlicher Wirkungsgrad</t>
  </si>
  <si>
    <r>
      <rPr>
        <sz val="10"/>
        <color theme="1"/>
        <rFont val="Symbol"/>
        <family val="1"/>
        <charset val="2"/>
      </rPr>
      <t>h</t>
    </r>
    <r>
      <rPr>
        <vertAlign val="subscript"/>
        <sz val="10"/>
        <color theme="1"/>
        <rFont val="Arial"/>
        <family val="2"/>
      </rPr>
      <t>R</t>
    </r>
  </si>
  <si>
    <r>
      <rPr>
        <sz val="10"/>
        <color theme="1"/>
        <rFont val="Symbol"/>
        <family val="1"/>
        <charset val="2"/>
      </rPr>
      <t>h</t>
    </r>
    <r>
      <rPr>
        <vertAlign val="subscript"/>
        <sz val="10"/>
        <color theme="1"/>
        <rFont val="Arial"/>
        <family val="2"/>
      </rPr>
      <t>AFS</t>
    </r>
  </si>
  <si>
    <r>
      <t>N</t>
    </r>
    <r>
      <rPr>
        <vertAlign val="subscript"/>
        <sz val="11"/>
        <color theme="1"/>
        <rFont val="Arial"/>
        <family val="2"/>
      </rPr>
      <t xml:space="preserve">a </t>
    </r>
  </si>
  <si>
    <t>NIEDA</t>
  </si>
  <si>
    <t>Musterprojekt</t>
  </si>
  <si>
    <t>F02</t>
  </si>
  <si>
    <t>Summe</t>
  </si>
  <si>
    <t>DKM - GIS Burgenland</t>
  </si>
  <si>
    <t>Jun</t>
  </si>
  <si>
    <t>2015</t>
  </si>
  <si>
    <t>[%]</t>
  </si>
  <si>
    <t>Typ Drossel</t>
  </si>
  <si>
    <t>Rohrdrossel</t>
  </si>
  <si>
    <t>mech. Schieber</t>
  </si>
  <si>
    <t>elektr. Schieber</t>
  </si>
  <si>
    <t>Wirbeldrossel</t>
  </si>
  <si>
    <t>Pumpe</t>
  </si>
  <si>
    <t>Kennlinie</t>
  </si>
  <si>
    <t>A-Bach</t>
  </si>
  <si>
    <t>Stauraum</t>
  </si>
  <si>
    <t>Entlastung</t>
  </si>
  <si>
    <t>KOSIM</t>
  </si>
  <si>
    <t>Simulationsergebnisse</t>
  </si>
  <si>
    <t>[m³/a]</t>
  </si>
  <si>
    <t>Entlastungs-tage</t>
  </si>
  <si>
    <t>[d/a]</t>
  </si>
  <si>
    <t>[h/a]</t>
  </si>
  <si>
    <t>Entlastungs-dauer Tue</t>
  </si>
  <si>
    <t>Erhöhung Wirkungsgr.</t>
  </si>
  <si>
    <t>Anteil VQE</t>
  </si>
  <si>
    <r>
      <t>VQ</t>
    </r>
    <r>
      <rPr>
        <vertAlign val="subscript"/>
        <sz val="11"/>
        <color theme="1"/>
        <rFont val="Arial"/>
        <family val="2"/>
      </rPr>
      <t>E</t>
    </r>
  </si>
  <si>
    <t>Weiterleitungswirkungsgrad</t>
  </si>
  <si>
    <r>
      <t>VQ</t>
    </r>
    <r>
      <rPr>
        <vertAlign val="subscript"/>
        <sz val="11"/>
        <color theme="1"/>
        <rFont val="Arial"/>
        <family val="2"/>
      </rPr>
      <t>R</t>
    </r>
  </si>
  <si>
    <r>
      <t xml:space="preserve">gelöste Stoffe </t>
    </r>
    <r>
      <rPr>
        <sz val="11"/>
        <color theme="1"/>
        <rFont val="Symbol"/>
        <family val="1"/>
        <charset val="2"/>
      </rPr>
      <t>h</t>
    </r>
    <r>
      <rPr>
        <vertAlign val="subscript"/>
        <sz val="11"/>
        <color theme="1"/>
        <rFont val="Arial"/>
        <family val="2"/>
      </rPr>
      <t>R</t>
    </r>
  </si>
  <si>
    <t>IST</t>
  </si>
  <si>
    <t>SOLL</t>
  </si>
  <si>
    <t>Zuschlag Trennsystem</t>
  </si>
  <si>
    <t>reichung</t>
  </si>
  <si>
    <t>reich.</t>
  </si>
  <si>
    <t>Zieler-</t>
  </si>
  <si>
    <t>Ent-lastung</t>
  </si>
  <si>
    <r>
      <t xml:space="preserve">abfiltrierb. Stoffe </t>
    </r>
    <r>
      <rPr>
        <sz val="11"/>
        <color theme="1"/>
        <rFont val="Symbol"/>
        <family val="1"/>
        <charset val="2"/>
      </rPr>
      <t>h</t>
    </r>
    <r>
      <rPr>
        <vertAlign val="subscript"/>
        <sz val="11"/>
        <color theme="1"/>
        <rFont val="Arial"/>
        <family val="2"/>
      </rPr>
      <t>AFS</t>
    </r>
  </si>
  <si>
    <t>des KA-Einzugsgebietes</t>
  </si>
  <si>
    <t>l/s.1000EW</t>
  </si>
  <si>
    <t>m³/ha</t>
  </si>
  <si>
    <t>[m³/ha]</t>
  </si>
  <si>
    <t>Software</t>
  </si>
  <si>
    <t>Version</t>
  </si>
  <si>
    <t xml:space="preserve">Variante  </t>
  </si>
  <si>
    <t>Bestand, derzeitige Belastung</t>
  </si>
  <si>
    <r>
      <t>A</t>
    </r>
    <r>
      <rPr>
        <vertAlign val="subscript"/>
        <sz val="11"/>
        <color theme="1"/>
        <rFont val="Arial"/>
        <family val="2"/>
      </rPr>
      <t>U</t>
    </r>
  </si>
  <si>
    <t>mittlerer Befestigungs-grad</t>
  </si>
  <si>
    <t>[%-Pkte]</t>
  </si>
  <si>
    <t>Gesamt-Fläche</t>
  </si>
  <si>
    <t>kumulierte Fläche</t>
  </si>
  <si>
    <t>[l/s.ha]</t>
  </si>
  <si>
    <t>die Berechung umfasst</t>
  </si>
  <si>
    <t>Regenabfluss in Mischsystem</t>
  </si>
  <si>
    <t>Regenabfluss</t>
  </si>
  <si>
    <t>teilweise</t>
  </si>
  <si>
    <t>komplett</t>
  </si>
  <si>
    <t>Trennsys.</t>
  </si>
  <si>
    <t>größte Gemeinde im EZG</t>
  </si>
  <si>
    <t>Gesamt</t>
  </si>
  <si>
    <t>weitergel. Regenspende</t>
  </si>
  <si>
    <t>SKOE</t>
  </si>
  <si>
    <t>SKUE</t>
  </si>
  <si>
    <t>F04</t>
  </si>
  <si>
    <t>F05</t>
  </si>
  <si>
    <t>F05a</t>
  </si>
  <si>
    <t>F06</t>
  </si>
  <si>
    <t>F07</t>
  </si>
  <si>
    <t>F08</t>
  </si>
  <si>
    <t>F09</t>
  </si>
  <si>
    <t>F10</t>
  </si>
  <si>
    <t>F11</t>
  </si>
  <si>
    <t>F12</t>
  </si>
  <si>
    <t>F13</t>
  </si>
  <si>
    <t>F51</t>
  </si>
  <si>
    <t>Eisenstadt</t>
  </si>
  <si>
    <t>Straßenanlage</t>
  </si>
  <si>
    <t xml:space="preserve">Gebäude </t>
  </si>
  <si>
    <t>Betriebsflächen</t>
  </si>
  <si>
    <t>Grünflächen</t>
  </si>
  <si>
    <t>Straße mit RW-Kanal</t>
  </si>
  <si>
    <t>Straße mit RW-Kanal und MW-Kanal</t>
  </si>
  <si>
    <t>RÜ01_SK</t>
  </si>
  <si>
    <t>Messung</t>
  </si>
  <si>
    <t>RÜ02</t>
  </si>
  <si>
    <t>hydrodyn. Simulation</t>
  </si>
  <si>
    <t>RÜ04</t>
  </si>
  <si>
    <t>RÜ05</t>
  </si>
  <si>
    <t>RÜ05a</t>
  </si>
  <si>
    <t>RÜ06</t>
  </si>
  <si>
    <t>RÜ07</t>
  </si>
  <si>
    <t>RÜ08</t>
  </si>
  <si>
    <t>RÜ09</t>
  </si>
  <si>
    <t>RÜ10</t>
  </si>
  <si>
    <t>RÜ11</t>
  </si>
  <si>
    <t>RÜ12</t>
  </si>
  <si>
    <t>RÜ13</t>
  </si>
  <si>
    <t>B-Bach</t>
  </si>
  <si>
    <t>Herstellerangabe</t>
  </si>
  <si>
    <t>mittl. TW-Abfluss</t>
  </si>
  <si>
    <t>Verdünn.</t>
  </si>
  <si>
    <t>Entlastungs-ereigniss</t>
  </si>
  <si>
    <t>Überschrift</t>
  </si>
  <si>
    <t>Berechneter Wert</t>
  </si>
  <si>
    <t>Feld zum manuellen eintragen vom Werten</t>
  </si>
  <si>
    <t>LEGENDE:</t>
  </si>
  <si>
    <t>Beschreibung, Rahmen</t>
  </si>
  <si>
    <t>Sollwert erreicht oder überschritten</t>
  </si>
  <si>
    <t>Sollwert nicht erreicht</t>
  </si>
  <si>
    <t>VerbandsKA xyz</t>
  </si>
  <si>
    <r>
      <t xml:space="preserve">gelöste Stoffe </t>
    </r>
    <r>
      <rPr>
        <b/>
        <sz val="11"/>
        <color theme="1"/>
        <rFont val="Symbol"/>
        <family val="1"/>
        <charset val="2"/>
      </rPr>
      <t>h</t>
    </r>
    <r>
      <rPr>
        <b/>
        <vertAlign val="subscript"/>
        <sz val="11"/>
        <color theme="1"/>
        <rFont val="Arial"/>
        <family val="2"/>
      </rPr>
      <t>R</t>
    </r>
  </si>
  <si>
    <r>
      <t xml:space="preserve">abfiltrierb. Stoffe </t>
    </r>
    <r>
      <rPr>
        <b/>
        <sz val="11"/>
        <color theme="1"/>
        <rFont val="Symbol"/>
        <family val="1"/>
        <charset val="2"/>
      </rPr>
      <t>h</t>
    </r>
    <r>
      <rPr>
        <b/>
        <vertAlign val="subscript"/>
        <sz val="11"/>
        <color theme="1"/>
        <rFont val="Arial"/>
        <family val="2"/>
      </rPr>
      <t>AFS</t>
    </r>
  </si>
  <si>
    <t>7.5.4</t>
  </si>
  <si>
    <t>Kalibrierung</t>
  </si>
  <si>
    <t>Mess-punkt</t>
  </si>
  <si>
    <t>H01</t>
  </si>
  <si>
    <t>H02</t>
  </si>
  <si>
    <t>Mess-größe</t>
  </si>
  <si>
    <t>Auf-lösung</t>
  </si>
  <si>
    <t>Wasserstand</t>
  </si>
  <si>
    <t>Q03</t>
  </si>
  <si>
    <t>Menge</t>
  </si>
  <si>
    <t>Q04</t>
  </si>
  <si>
    <t>N05</t>
  </si>
  <si>
    <t>3-15 min</t>
  </si>
  <si>
    <t>2 min</t>
  </si>
  <si>
    <t>1 min</t>
  </si>
  <si>
    <t>Mess-zeit- raum</t>
  </si>
  <si>
    <t>3 Monate</t>
  </si>
  <si>
    <t>N06</t>
  </si>
  <si>
    <t>Verbandssammler RÜ1</t>
  </si>
  <si>
    <t>A-Dorf, bei Schwelle RÜ03</t>
  </si>
  <si>
    <t>Daten zugekauft von ZAMG</t>
  </si>
  <si>
    <t>Lage, sonstige Anmerkung</t>
  </si>
  <si>
    <t>Version 1.1</t>
  </si>
  <si>
    <t>Version 1.1. Stand 18.02.2020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</si>
</sst>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&quot; : 1&quot;"/>
  </numFmts>
  <fonts count="1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8"/>
      <color theme="1"/>
      <name val="Arial"/>
      <family val="2"/>
    </font>
    <font>
      <sz val="11"/>
      <color theme="1"/>
      <name val="Symbol"/>
      <family val="1"/>
      <charset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i/>
      <sz val="11"/>
      <color rgb="FFFF0000"/>
      <name val="Arial"/>
      <family val="2"/>
    </font>
    <font>
      <sz val="14"/>
      <color theme="1"/>
      <name val="Arial"/>
      <family val="2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6">
    <xf numFmtId="0" fontId="0" fillId="0" borderId="0" xfId="0"/>
    <xf numFmtId="0" fontId="0" fillId="3" borderId="0" xfId="0" applyFill="1"/>
    <xf numFmtId="0" fontId="0" fillId="0" borderId="0" xfId="0" applyBorder="1"/>
    <xf numFmtId="0" fontId="0" fillId="0" borderId="2" xfId="0" applyBorder="1"/>
    <xf numFmtId="0" fontId="0" fillId="2" borderId="4" xfId="0" applyFill="1" applyBorder="1"/>
    <xf numFmtId="0" fontId="0" fillId="2" borderId="5" xfId="0" applyFill="1" applyBorder="1"/>
    <xf numFmtId="0" fontId="0" fillId="3" borderId="6" xfId="0" applyFill="1" applyBorder="1"/>
    <xf numFmtId="0" fontId="0" fillId="0" borderId="7" xfId="0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5" fillId="0" borderId="0" xfId="0" applyFont="1" applyBorder="1" applyAlignment="1">
      <alignment textRotation="90" wrapText="1"/>
    </xf>
    <xf numFmtId="0" fontId="4" fillId="3" borderId="6" xfId="0" applyFont="1" applyFill="1" applyBorder="1"/>
    <xf numFmtId="0" fontId="4" fillId="0" borderId="0" xfId="0" applyFont="1"/>
    <xf numFmtId="0" fontId="4" fillId="0" borderId="0" xfId="0" applyFont="1" applyBorder="1"/>
    <xf numFmtId="0" fontId="0" fillId="0" borderId="0" xfId="0" applyFont="1" applyBorder="1"/>
    <xf numFmtId="0" fontId="0" fillId="0" borderId="0" xfId="0" applyFill="1" applyBorder="1"/>
    <xf numFmtId="164" fontId="0" fillId="0" borderId="2" xfId="0" applyNumberFormat="1" applyBorder="1"/>
    <xf numFmtId="14" fontId="5" fillId="0" borderId="2" xfId="0" applyNumberFormat="1" applyFont="1" applyBorder="1"/>
    <xf numFmtId="0" fontId="0" fillId="3" borderId="0" xfId="0" applyFill="1" applyBorder="1"/>
    <xf numFmtId="0" fontId="5" fillId="3" borderId="0" xfId="0" applyFont="1" applyFill="1" applyBorder="1" applyAlignment="1">
      <alignment horizontal="center" textRotation="90" wrapText="1"/>
    </xf>
    <xf numFmtId="0" fontId="5" fillId="3" borderId="7" xfId="0" applyFont="1" applyFill="1" applyBorder="1" applyAlignment="1">
      <alignment horizontal="center" textRotation="90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 textRotation="90" wrapText="1"/>
    </xf>
    <xf numFmtId="0" fontId="4" fillId="3" borderId="7" xfId="0" applyFont="1" applyFill="1" applyBorder="1" applyAlignment="1">
      <alignment horizontal="center" textRotation="90" wrapText="1"/>
    </xf>
    <xf numFmtId="0" fontId="4" fillId="3" borderId="0" xfId="0" applyFont="1" applyFill="1" applyBorder="1" applyAlignment="1">
      <alignment horizontal="center"/>
    </xf>
    <xf numFmtId="0" fontId="0" fillId="0" borderId="0" xfId="0" applyBorder="1" applyAlignment="1"/>
    <xf numFmtId="0" fontId="0" fillId="3" borderId="0" xfId="0" applyFill="1" applyBorder="1" applyAlignment="1">
      <alignment horizontal="right"/>
    </xf>
    <xf numFmtId="164" fontId="0" fillId="4" borderId="2" xfId="0" applyNumberFormat="1" applyFill="1" applyBorder="1"/>
    <xf numFmtId="0" fontId="0" fillId="3" borderId="2" xfId="0" applyFill="1" applyBorder="1"/>
    <xf numFmtId="0" fontId="0" fillId="3" borderId="9" xfId="0" applyFill="1" applyBorder="1"/>
    <xf numFmtId="3" fontId="0" fillId="0" borderId="2" xfId="0" applyNumberFormat="1" applyFont="1" applyBorder="1"/>
    <xf numFmtId="0" fontId="4" fillId="3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4" fontId="0" fillId="4" borderId="0" xfId="0" applyNumberFormat="1" applyFill="1" applyBorder="1"/>
    <xf numFmtId="0" fontId="0" fillId="3" borderId="7" xfId="0" applyFill="1" applyBorder="1"/>
    <xf numFmtId="2" fontId="0" fillId="0" borderId="0" xfId="0" applyNumberFormat="1" applyBorder="1"/>
    <xf numFmtId="164" fontId="0" fillId="0" borderId="0" xfId="0" applyNumberFormat="1" applyBorder="1"/>
    <xf numFmtId="3" fontId="0" fillId="0" borderId="2" xfId="0" applyNumberFormat="1" applyBorder="1"/>
    <xf numFmtId="3" fontId="0" fillId="0" borderId="0" xfId="0" applyNumberFormat="1" applyBorder="1"/>
    <xf numFmtId="165" fontId="0" fillId="4" borderId="2" xfId="0" applyNumberFormat="1" applyFill="1" applyBorder="1"/>
    <xf numFmtId="3" fontId="0" fillId="0" borderId="0" xfId="0" applyNumberFormat="1" applyFont="1" applyBorder="1"/>
    <xf numFmtId="2" fontId="0" fillId="4" borderId="2" xfId="0" applyNumberFormat="1" applyFill="1" applyBorder="1"/>
    <xf numFmtId="0" fontId="0" fillId="3" borderId="0" xfId="0" applyFill="1" applyBorder="1" applyAlignment="1">
      <alignment textRotation="90"/>
    </xf>
    <xf numFmtId="0" fontId="5" fillId="3" borderId="0" xfId="0" applyFont="1" applyFill="1" applyBorder="1" applyAlignment="1">
      <alignment textRotation="90" wrapText="1"/>
    </xf>
    <xf numFmtId="0" fontId="5" fillId="3" borderId="7" xfId="0" applyFont="1" applyFill="1" applyBorder="1" applyAlignment="1">
      <alignment textRotation="90" wrapText="1"/>
    </xf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5" fillId="0" borderId="0" xfId="0" applyNumberFormat="1" applyFont="1" applyBorder="1"/>
    <xf numFmtId="9" fontId="0" fillId="0" borderId="0" xfId="0" applyNumberFormat="1" applyBorder="1"/>
    <xf numFmtId="165" fontId="0" fillId="0" borderId="0" xfId="0" applyNumberFormat="1" applyBorder="1"/>
    <xf numFmtId="164" fontId="0" fillId="0" borderId="0" xfId="0" applyNumberFormat="1" applyFill="1" applyBorder="1"/>
    <xf numFmtId="0" fontId="0" fillId="0" borderId="0" xfId="0" applyFont="1" applyFill="1" applyBorder="1"/>
    <xf numFmtId="3" fontId="0" fillId="0" borderId="0" xfId="0" applyNumberFormat="1" applyFill="1" applyBorder="1"/>
    <xf numFmtId="3" fontId="0" fillId="3" borderId="2" xfId="0" applyNumberFormat="1" applyFill="1" applyBorder="1"/>
    <xf numFmtId="2" fontId="0" fillId="3" borderId="2" xfId="0" applyNumberFormat="1" applyFill="1" applyBorder="1"/>
    <xf numFmtId="164" fontId="0" fillId="3" borderId="2" xfId="0" applyNumberFormat="1" applyFill="1" applyBorder="1"/>
    <xf numFmtId="9" fontId="0" fillId="3" borderId="2" xfId="0" applyNumberFormat="1" applyFill="1" applyBorder="1"/>
    <xf numFmtId="165" fontId="0" fillId="3" borderId="2" xfId="0" applyNumberFormat="1" applyFill="1" applyBorder="1"/>
    <xf numFmtId="0" fontId="0" fillId="5" borderId="4" xfId="0" applyFill="1" applyBorder="1"/>
    <xf numFmtId="0" fontId="0" fillId="6" borderId="4" xfId="0" applyFill="1" applyBorder="1"/>
    <xf numFmtId="0" fontId="9" fillId="3" borderId="1" xfId="0" applyFont="1" applyFill="1" applyBorder="1" applyAlignment="1">
      <alignment horizontal="center"/>
    </xf>
    <xf numFmtId="165" fontId="0" fillId="0" borderId="0" xfId="0" applyNumberFormat="1" applyFill="1" applyBorder="1"/>
    <xf numFmtId="164" fontId="0" fillId="3" borderId="0" xfId="0" applyNumberFormat="1" applyFill="1" applyBorder="1"/>
    <xf numFmtId="165" fontId="0" fillId="4" borderId="2" xfId="0" applyNumberFormat="1" applyFont="1" applyFill="1" applyBorder="1"/>
    <xf numFmtId="3" fontId="0" fillId="3" borderId="0" xfId="0" applyNumberFormat="1" applyFont="1" applyFill="1" applyBorder="1"/>
    <xf numFmtId="9" fontId="0" fillId="3" borderId="0" xfId="0" applyNumberFormat="1" applyFont="1" applyFill="1" applyBorder="1"/>
    <xf numFmtId="165" fontId="1" fillId="4" borderId="0" xfId="0" applyNumberFormat="1" applyFont="1" applyFill="1" applyBorder="1"/>
    <xf numFmtId="0" fontId="0" fillId="6" borderId="0" xfId="0" applyFill="1" applyBorder="1"/>
    <xf numFmtId="0" fontId="9" fillId="6" borderId="0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 vertical="top"/>
    </xf>
    <xf numFmtId="0" fontId="0" fillId="5" borderId="0" xfId="0" applyFill="1" applyBorder="1"/>
    <xf numFmtId="0" fontId="9" fillId="5" borderId="0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 vertical="top"/>
    </xf>
    <xf numFmtId="0" fontId="0" fillId="3" borderId="5" xfId="0" applyFill="1" applyBorder="1"/>
    <xf numFmtId="0" fontId="0" fillId="0" borderId="7" xfId="0" applyBorder="1" applyAlignment="1">
      <alignment horizontal="center"/>
    </xf>
    <xf numFmtId="3" fontId="0" fillId="0" borderId="0" xfId="0" applyNumberFormat="1" applyFont="1"/>
    <xf numFmtId="3" fontId="0" fillId="4" borderId="2" xfId="0" applyNumberFormat="1" applyFont="1" applyFill="1" applyBorder="1"/>
    <xf numFmtId="0" fontId="1" fillId="2" borderId="3" xfId="0" applyFont="1" applyFill="1" applyBorder="1"/>
    <xf numFmtId="9" fontId="0" fillId="0" borderId="0" xfId="0" applyNumberFormat="1" applyFont="1" applyBorder="1"/>
    <xf numFmtId="3" fontId="0" fillId="0" borderId="2" xfId="0" applyNumberFormat="1" applyBorder="1" applyAlignment="1">
      <alignment horizontal="center"/>
    </xf>
    <xf numFmtId="3" fontId="1" fillId="4" borderId="2" xfId="0" applyNumberFormat="1" applyFont="1" applyFill="1" applyBorder="1"/>
    <xf numFmtId="2" fontId="1" fillId="4" borderId="2" xfId="0" applyNumberFormat="1" applyFont="1" applyFill="1" applyBorder="1"/>
    <xf numFmtId="164" fontId="1" fillId="4" borderId="2" xfId="0" applyNumberFormat="1" applyFont="1" applyFill="1" applyBorder="1"/>
    <xf numFmtId="9" fontId="4" fillId="3" borderId="0" xfId="0" applyNumberFormat="1" applyFont="1" applyFill="1" applyBorder="1"/>
    <xf numFmtId="0" fontId="4" fillId="3" borderId="0" xfId="0" applyFont="1" applyFill="1" applyBorder="1" applyAlignment="1">
      <alignment horizontal="right"/>
    </xf>
    <xf numFmtId="0" fontId="9" fillId="3" borderId="11" xfId="0" applyFont="1" applyFill="1" applyBorder="1"/>
    <xf numFmtId="0" fontId="0" fillId="0" borderId="1" xfId="0" applyBorder="1"/>
    <xf numFmtId="49" fontId="0" fillId="0" borderId="0" xfId="0" applyNumberFormat="1" applyBorder="1" applyAlignment="1"/>
    <xf numFmtId="49" fontId="0" fillId="0" borderId="7" xfId="0" applyNumberFormat="1" applyBorder="1" applyAlignment="1"/>
    <xf numFmtId="0" fontId="12" fillId="0" borderId="0" xfId="0" applyFont="1" applyBorder="1" applyAlignment="1"/>
    <xf numFmtId="0" fontId="6" fillId="2" borderId="13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6" fillId="3" borderId="6" xfId="0" applyFont="1" applyFill="1" applyBorder="1"/>
    <xf numFmtId="165" fontId="1" fillId="4" borderId="2" xfId="1" applyNumberFormat="1" applyFont="1" applyFill="1" applyBorder="1"/>
    <xf numFmtId="165" fontId="0" fillId="0" borderId="0" xfId="1" applyNumberFormat="1" applyFont="1" applyBorder="1"/>
    <xf numFmtId="0" fontId="0" fillId="4" borderId="0" xfId="0" applyFill="1" applyBorder="1" applyAlignment="1">
      <alignment horizontal="center"/>
    </xf>
    <xf numFmtId="0" fontId="13" fillId="2" borderId="14" xfId="0" applyFont="1" applyFill="1" applyBorder="1"/>
    <xf numFmtId="0" fontId="5" fillId="3" borderId="1" xfId="0" applyFont="1" applyFill="1" applyBorder="1" applyAlignment="1">
      <alignment horizontal="center"/>
    </xf>
    <xf numFmtId="1" fontId="0" fillId="4" borderId="0" xfId="0" applyNumberFormat="1" applyFill="1" applyBorder="1"/>
    <xf numFmtId="1" fontId="0" fillId="0" borderId="0" xfId="0" applyNumberFormat="1" applyFont="1" applyBorder="1"/>
    <xf numFmtId="1" fontId="1" fillId="4" borderId="2" xfId="0" applyNumberFormat="1" applyFont="1" applyFill="1" applyBorder="1"/>
    <xf numFmtId="165" fontId="4" fillId="3" borderId="11" xfId="1" applyNumberFormat="1" applyFont="1" applyFill="1" applyBorder="1" applyAlignment="1">
      <alignment horizontal="right"/>
    </xf>
    <xf numFmtId="0" fontId="0" fillId="2" borderId="0" xfId="0" applyFill="1" applyBorder="1"/>
    <xf numFmtId="1" fontId="1" fillId="4" borderId="16" xfId="0" applyNumberFormat="1" applyFont="1" applyFill="1" applyBorder="1"/>
    <xf numFmtId="164" fontId="5" fillId="4" borderId="11" xfId="0" applyNumberFormat="1" applyFont="1" applyFill="1" applyBorder="1"/>
    <xf numFmtId="165" fontId="11" fillId="4" borderId="2" xfId="1" applyNumberFormat="1" applyFont="1" applyFill="1" applyBorder="1" applyAlignment="1">
      <alignment horizontal="left"/>
    </xf>
    <xf numFmtId="9" fontId="0" fillId="0" borderId="0" xfId="0" applyNumberFormat="1" applyFill="1" applyBorder="1"/>
    <xf numFmtId="2" fontId="0" fillId="0" borderId="0" xfId="0" applyNumberFormat="1" applyFill="1" applyBorder="1"/>
    <xf numFmtId="9" fontId="0" fillId="4" borderId="2" xfId="0" applyNumberFormat="1" applyFont="1" applyFill="1" applyBorder="1" applyAlignment="1">
      <alignment horizontal="right"/>
    </xf>
    <xf numFmtId="165" fontId="1" fillId="4" borderId="2" xfId="0" applyNumberFormat="1" applyFont="1" applyFill="1" applyBorder="1"/>
    <xf numFmtId="0" fontId="0" fillId="0" borderId="0" xfId="0" applyBorder="1" applyAlignment="1">
      <alignment horizontal="left"/>
    </xf>
    <xf numFmtId="165" fontId="0" fillId="0" borderId="1" xfId="0" applyNumberFormat="1" applyFill="1" applyBorder="1"/>
    <xf numFmtId="1" fontId="4" fillId="4" borderId="2" xfId="0" applyNumberFormat="1" applyFont="1" applyFill="1" applyBorder="1"/>
    <xf numFmtId="1" fontId="4" fillId="4" borderId="2" xfId="0" applyNumberFormat="1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7" borderId="14" xfId="0" applyFill="1" applyBorder="1"/>
    <xf numFmtId="0" fontId="0" fillId="7" borderId="15" xfId="0" applyFill="1" applyBorder="1"/>
    <xf numFmtId="0" fontId="5" fillId="3" borderId="14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6" fillId="0" borderId="0" xfId="0" applyFont="1"/>
    <xf numFmtId="0" fontId="14" fillId="0" borderId="0" xfId="0" applyFont="1"/>
    <xf numFmtId="0" fontId="14" fillId="3" borderId="13" xfId="0" applyFont="1" applyFill="1" applyBorder="1" applyAlignment="1">
      <alignment horizontal="left"/>
    </xf>
    <xf numFmtId="0" fontId="14" fillId="7" borderId="13" xfId="0" applyFont="1" applyFill="1" applyBorder="1" applyAlignment="1">
      <alignment horizontal="left"/>
    </xf>
    <xf numFmtId="0" fontId="14" fillId="0" borderId="13" xfId="0" applyFont="1" applyBorder="1"/>
    <xf numFmtId="0" fontId="14" fillId="0" borderId="14" xfId="0" applyFont="1" applyBorder="1"/>
    <xf numFmtId="0" fontId="14" fillId="0" borderId="15" xfId="0" applyFont="1" applyBorder="1"/>
    <xf numFmtId="9" fontId="14" fillId="4" borderId="17" xfId="0" applyNumberFormat="1" applyFont="1" applyFill="1" applyBorder="1" applyAlignment="1">
      <alignment horizontal="right"/>
    </xf>
    <xf numFmtId="0" fontId="0" fillId="3" borderId="4" xfId="0" applyFill="1" applyBorder="1"/>
    <xf numFmtId="0" fontId="9" fillId="3" borderId="0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vertical="top"/>
    </xf>
    <xf numFmtId="9" fontId="1" fillId="4" borderId="2" xfId="0" applyNumberFormat="1" applyFont="1" applyFill="1" applyBorder="1" applyAlignment="1">
      <alignment horizontal="right"/>
    </xf>
    <xf numFmtId="0" fontId="1" fillId="3" borderId="4" xfId="0" applyFont="1" applyFill="1" applyBorder="1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7" xfId="0" applyFill="1" applyBorder="1"/>
    <xf numFmtId="0" fontId="5" fillId="3" borderId="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12">
    <dxf>
      <fill>
        <patternFill>
          <bgColor rgb="FFFF6D6D"/>
        </patternFill>
      </fill>
    </dxf>
    <dxf>
      <font>
        <color auto="1"/>
      </font>
      <fill>
        <patternFill>
          <bgColor rgb="FF3BFF94"/>
        </patternFill>
      </fill>
    </dxf>
    <dxf>
      <fill>
        <patternFill>
          <bgColor rgb="FFFF6D6D"/>
        </patternFill>
      </fill>
    </dxf>
    <dxf>
      <font>
        <color auto="1"/>
      </font>
      <fill>
        <patternFill>
          <bgColor rgb="FF3BFF94"/>
        </patternFill>
      </fill>
    </dxf>
    <dxf>
      <fill>
        <patternFill>
          <bgColor rgb="FFFF6D6D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6D6D"/>
        </patternFill>
      </fill>
    </dxf>
    <dxf>
      <font>
        <color auto="1"/>
      </font>
      <fill>
        <patternFill>
          <bgColor rgb="FF3BFF94"/>
        </patternFill>
      </fill>
    </dxf>
    <dxf>
      <fill>
        <patternFill>
          <bgColor rgb="FFFF6D6D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6D6D"/>
        </patternFill>
      </fill>
    </dxf>
    <dxf>
      <font>
        <color auto="1"/>
      </font>
      <fill>
        <patternFill>
          <bgColor rgb="FF3BFF94"/>
        </patternFill>
      </fill>
    </dxf>
  </dxfs>
  <tableStyles count="0" defaultTableStyle="TableStyleMedium2" defaultPivotStyle="PivotStyleLight16"/>
  <colors>
    <mruColors>
      <color rgb="FFFFFF99"/>
      <color rgb="FFFFFFCC"/>
      <color rgb="FF3BFF94"/>
      <color rgb="FF3BFF30"/>
      <color rgb="FFFF6D6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zoomScale="85" zoomScaleNormal="85" workbookViewId="0">
      <selection activeCell="I2" sqref="I2"/>
    </sheetView>
  </sheetViews>
  <sheetFormatPr baseColWidth="10" defaultRowHeight="13.8" x14ac:dyDescent="0.25"/>
  <cols>
    <col min="1" max="1" width="1" customWidth="1"/>
    <col min="2" max="2" width="8.8984375" customWidth="1"/>
    <col min="3" max="3" width="8.5" customWidth="1"/>
    <col min="4" max="4" width="8.09765625" customWidth="1"/>
    <col min="5" max="5" width="8" customWidth="1"/>
    <col min="6" max="6" width="6.8984375" customWidth="1"/>
    <col min="7" max="7" width="7.09765625" customWidth="1"/>
    <col min="8" max="9" width="6.3984375" customWidth="1"/>
    <col min="10" max="10" width="6.8984375" customWidth="1"/>
    <col min="11" max="11" width="5.69921875" customWidth="1"/>
    <col min="12" max="12" width="4.09765625" customWidth="1"/>
    <col min="13" max="13" width="4.59765625" customWidth="1"/>
  </cols>
  <sheetData>
    <row r="1" spans="1:13" ht="18" thickBot="1" x14ac:dyDescent="0.35">
      <c r="A1" s="97" t="s">
        <v>53</v>
      </c>
      <c r="B1" s="98"/>
      <c r="C1" s="98"/>
      <c r="D1" s="98"/>
      <c r="E1" s="98"/>
      <c r="F1" s="98"/>
      <c r="G1" s="98"/>
      <c r="H1" s="98"/>
      <c r="I1" s="104" t="s">
        <v>197</v>
      </c>
      <c r="J1" s="98"/>
      <c r="K1" s="98"/>
      <c r="L1" s="98"/>
      <c r="M1" s="99"/>
    </row>
    <row r="2" spans="1:13" ht="5.4" customHeight="1" x14ac:dyDescent="0.3">
      <c r="A2" s="10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37"/>
    </row>
    <row r="3" spans="1:13" ht="15.6" x14ac:dyDescent="0.3">
      <c r="A3" s="6"/>
      <c r="B3" s="19" t="s">
        <v>54</v>
      </c>
      <c r="C3" s="19"/>
      <c r="D3" s="96"/>
      <c r="E3" s="26"/>
      <c r="F3" s="26"/>
      <c r="I3" s="19"/>
      <c r="J3" s="27" t="s">
        <v>104</v>
      </c>
      <c r="K3" s="94"/>
      <c r="L3" s="94"/>
      <c r="M3" s="95"/>
    </row>
    <row r="4" spans="1:13" ht="15.6" x14ac:dyDescent="0.3">
      <c r="A4" s="6"/>
      <c r="B4" s="27"/>
      <c r="C4" s="27" t="s">
        <v>106</v>
      </c>
      <c r="D4" s="96"/>
      <c r="E4" s="26"/>
      <c r="F4" s="26"/>
      <c r="I4" s="19"/>
      <c r="J4" s="27" t="s">
        <v>105</v>
      </c>
      <c r="K4" s="94"/>
      <c r="L4" s="94"/>
      <c r="M4" s="95"/>
    </row>
    <row r="5" spans="1:13" ht="4.95" customHeight="1" thickBo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3" x14ac:dyDescent="0.25">
      <c r="A6" s="8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 x14ac:dyDescent="0.25">
      <c r="A7" s="6"/>
      <c r="B7" s="22" t="s">
        <v>0</v>
      </c>
      <c r="C7" s="22"/>
      <c r="D7" s="22" t="s">
        <v>56</v>
      </c>
      <c r="E7" s="22"/>
      <c r="F7" s="25" t="s">
        <v>120</v>
      </c>
      <c r="G7" s="25"/>
      <c r="H7" s="22" t="s">
        <v>57</v>
      </c>
      <c r="I7" s="22"/>
      <c r="J7" s="22"/>
      <c r="K7" s="22"/>
      <c r="L7" s="23"/>
      <c r="M7" s="24"/>
    </row>
    <row r="8" spans="1:13" ht="15.6" x14ac:dyDescent="0.35">
      <c r="A8" s="6"/>
      <c r="B8" s="22"/>
      <c r="C8" s="25"/>
      <c r="D8" s="25" t="s">
        <v>48</v>
      </c>
      <c r="E8" s="25"/>
      <c r="F8" s="25" t="s">
        <v>48</v>
      </c>
      <c r="G8" s="25"/>
      <c r="H8" s="25" t="s">
        <v>58</v>
      </c>
      <c r="I8" s="25" t="s">
        <v>59</v>
      </c>
      <c r="J8" s="22"/>
      <c r="K8" s="22"/>
      <c r="L8" s="23"/>
      <c r="M8" s="24"/>
    </row>
    <row r="9" spans="1:13" ht="14.4" customHeight="1" x14ac:dyDescent="0.25">
      <c r="A9" s="6"/>
      <c r="B9" s="3"/>
      <c r="C9" s="31"/>
      <c r="D9" s="31"/>
      <c r="E9" s="29"/>
      <c r="F9" s="31"/>
      <c r="G9" s="29"/>
      <c r="H9" s="42">
        <f>(40+10*(1-(MIN(MAX(F16,30),50)-30)/20)+10*(MIN(MAX(F9,5000),50000)-5000)/45000)/100</f>
        <v>0.5</v>
      </c>
      <c r="I9" s="42">
        <f>H9+0.15</f>
        <v>0.65</v>
      </c>
      <c r="J9" s="29"/>
      <c r="K9" s="29"/>
      <c r="L9" s="29"/>
      <c r="M9" s="30"/>
    </row>
    <row r="10" spans="1:13" ht="14.4" customHeight="1" x14ac:dyDescent="0.25">
      <c r="A10" s="6"/>
      <c r="B10" s="19"/>
      <c r="C10" s="69"/>
      <c r="D10" s="69"/>
      <c r="E10" s="70"/>
      <c r="F10" s="19"/>
      <c r="G10" s="27"/>
      <c r="H10" s="119"/>
      <c r="I10" s="119"/>
      <c r="J10" s="32" t="s">
        <v>94</v>
      </c>
      <c r="K10" s="19"/>
      <c r="L10" s="19"/>
      <c r="M10" s="37"/>
    </row>
    <row r="11" spans="1:13" ht="14.4" customHeight="1" x14ac:dyDescent="0.25">
      <c r="A11" s="6"/>
      <c r="B11" s="19"/>
      <c r="C11" s="91" t="s">
        <v>114</v>
      </c>
      <c r="D11" s="85"/>
      <c r="E11" s="90" t="s">
        <v>100</v>
      </c>
      <c r="F11" s="19"/>
      <c r="G11" s="19"/>
      <c r="H11" s="71">
        <f>MIN(SUM(H9:H10),0.65)</f>
        <v>0.5</v>
      </c>
      <c r="I11" s="71">
        <f>MIN(SUM(I9:I10),0.8)</f>
        <v>0.65</v>
      </c>
      <c r="J11" s="19"/>
      <c r="K11" s="19"/>
      <c r="L11" s="19"/>
      <c r="M11" s="37"/>
    </row>
    <row r="12" spans="1:13" ht="7.2" customHeight="1" thickBo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x14ac:dyDescent="0.25">
      <c r="A13" s="84" t="s">
        <v>38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16.2" x14ac:dyDescent="0.35">
      <c r="A14" s="6"/>
      <c r="B14" s="19" t="s">
        <v>39</v>
      </c>
      <c r="C14" s="19" t="s">
        <v>40</v>
      </c>
      <c r="D14" s="19" t="s">
        <v>41</v>
      </c>
      <c r="E14" s="35" t="s">
        <v>46</v>
      </c>
      <c r="F14" s="35" t="s">
        <v>47</v>
      </c>
      <c r="G14" s="35" t="s">
        <v>60</v>
      </c>
      <c r="H14" s="19" t="s">
        <v>55</v>
      </c>
      <c r="I14" s="19" t="s">
        <v>42</v>
      </c>
      <c r="J14" s="19"/>
      <c r="K14" s="19"/>
      <c r="L14" s="20"/>
      <c r="M14" s="21"/>
    </row>
    <row r="15" spans="1:13" x14ac:dyDescent="0.25">
      <c r="A15" s="6"/>
      <c r="B15" s="35"/>
      <c r="C15" s="35"/>
      <c r="D15" s="35"/>
      <c r="E15" s="35" t="s">
        <v>45</v>
      </c>
      <c r="F15" s="35" t="s">
        <v>44</v>
      </c>
      <c r="G15" s="35" t="s">
        <v>44</v>
      </c>
      <c r="H15" s="35" t="s">
        <v>43</v>
      </c>
      <c r="I15" s="35"/>
      <c r="J15" s="35"/>
      <c r="K15" s="35"/>
      <c r="L15" s="20"/>
      <c r="M15" s="21"/>
    </row>
    <row r="16" spans="1:13" ht="14.4" customHeight="1" x14ac:dyDescent="0.25">
      <c r="A16" s="6"/>
      <c r="B16" s="3"/>
      <c r="C16" s="18"/>
      <c r="D16" s="18"/>
      <c r="E16" s="28">
        <f>(D16-C16)/365.25</f>
        <v>0</v>
      </c>
      <c r="F16" s="17"/>
      <c r="G16" s="40"/>
      <c r="H16" s="86"/>
      <c r="I16" s="3"/>
      <c r="J16" s="3"/>
      <c r="K16" s="3"/>
      <c r="L16" s="29"/>
      <c r="M16" s="30"/>
    </row>
    <row r="17" spans="1:17" ht="6" customHeight="1" thickBot="1" x14ac:dyDescent="0.3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1:17" x14ac:dyDescent="0.25">
      <c r="A18" s="84" t="s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7" ht="63" customHeight="1" x14ac:dyDescent="0.35">
      <c r="A19" s="6"/>
      <c r="B19" s="19" t="s">
        <v>6</v>
      </c>
      <c r="C19" s="19" t="s">
        <v>1</v>
      </c>
      <c r="D19" s="20" t="s">
        <v>109</v>
      </c>
      <c r="E19" s="35" t="s">
        <v>108</v>
      </c>
      <c r="F19" s="45" t="s">
        <v>9</v>
      </c>
      <c r="G19" s="45" t="s">
        <v>10</v>
      </c>
      <c r="H19" s="20" t="s">
        <v>11</v>
      </c>
      <c r="I19" s="20" t="s">
        <v>12</v>
      </c>
      <c r="J19" s="20" t="s">
        <v>115</v>
      </c>
      <c r="K19" s="46"/>
      <c r="L19" s="46"/>
      <c r="M19" s="47"/>
      <c r="O19" s="11"/>
      <c r="P19" s="11"/>
      <c r="Q19" s="11"/>
    </row>
    <row r="20" spans="1:17" s="13" customFormat="1" ht="13.2" x14ac:dyDescent="0.25">
      <c r="A20" s="12"/>
      <c r="B20" s="48"/>
      <c r="C20" s="48" t="s">
        <v>7</v>
      </c>
      <c r="D20" s="48" t="s">
        <v>8</v>
      </c>
      <c r="E20" s="48" t="s">
        <v>7</v>
      </c>
      <c r="F20" s="48" t="s">
        <v>48</v>
      </c>
      <c r="G20" s="48" t="s">
        <v>48</v>
      </c>
      <c r="H20" s="48" t="s">
        <v>13</v>
      </c>
      <c r="I20" s="48" t="s">
        <v>13</v>
      </c>
      <c r="J20" s="48"/>
      <c r="K20" s="48"/>
      <c r="L20" s="48"/>
      <c r="M20" s="49"/>
    </row>
    <row r="21" spans="1:17" x14ac:dyDescent="0.25">
      <c r="A21" s="6"/>
      <c r="B21" s="2"/>
      <c r="C21" s="38"/>
      <c r="D21" s="102"/>
      <c r="E21" s="38"/>
      <c r="F21" s="107"/>
      <c r="G21" s="107"/>
      <c r="H21" s="39"/>
      <c r="I21" s="39"/>
      <c r="J21" s="118"/>
      <c r="K21" s="33"/>
      <c r="L21" s="33"/>
      <c r="M21" s="81"/>
    </row>
    <row r="22" spans="1:17" x14ac:dyDescent="0.25">
      <c r="A22" s="6"/>
      <c r="B22" s="2"/>
      <c r="C22" s="38"/>
      <c r="D22" s="102"/>
      <c r="E22" s="38"/>
      <c r="F22" s="107"/>
      <c r="G22" s="107"/>
      <c r="H22" s="39"/>
      <c r="I22" s="39"/>
      <c r="J22" s="118"/>
      <c r="K22" s="33"/>
      <c r="L22" s="33"/>
      <c r="M22" s="81"/>
    </row>
    <row r="23" spans="1:17" x14ac:dyDescent="0.25">
      <c r="A23" s="6"/>
      <c r="B23" s="2"/>
      <c r="C23" s="38"/>
      <c r="D23" s="102"/>
      <c r="E23" s="38"/>
      <c r="F23" s="107"/>
      <c r="G23" s="107"/>
      <c r="H23" s="39"/>
      <c r="I23" s="39"/>
      <c r="J23" s="118"/>
      <c r="K23" s="33"/>
      <c r="L23" s="33"/>
      <c r="M23" s="81"/>
    </row>
    <row r="24" spans="1:17" ht="14.4" customHeight="1" x14ac:dyDescent="0.25">
      <c r="A24" s="6"/>
      <c r="B24" s="3" t="s">
        <v>64</v>
      </c>
      <c r="C24" s="88">
        <f>SUM(C21:C23)</f>
        <v>0</v>
      </c>
      <c r="D24" s="101" t="e">
        <f>E24/C24</f>
        <v>#DIV/0!</v>
      </c>
      <c r="E24" s="88">
        <f>SUM(E21:E23)</f>
        <v>0</v>
      </c>
      <c r="F24" s="108">
        <f>SUM(F21:F23)</f>
        <v>0</v>
      </c>
      <c r="G24" s="108">
        <f>SUM(G21:G23)</f>
        <v>0</v>
      </c>
      <c r="H24" s="89">
        <f>SUM(H21:H23)</f>
        <v>0</v>
      </c>
      <c r="I24" s="89">
        <f>SUM(I21:I23)</f>
        <v>0</v>
      </c>
      <c r="J24" s="29"/>
      <c r="K24" s="29"/>
      <c r="L24" s="29"/>
      <c r="M24" s="30"/>
    </row>
    <row r="25" spans="1:17" ht="14.4" customHeight="1" thickBot="1" x14ac:dyDescent="0.3">
      <c r="A25" s="8"/>
      <c r="B25" s="9"/>
      <c r="C25" s="9"/>
      <c r="D25" s="9"/>
      <c r="E25" s="9"/>
      <c r="F25" s="109" t="s">
        <v>121</v>
      </c>
      <c r="G25" s="111">
        <f>F24+G24</f>
        <v>0</v>
      </c>
      <c r="H25" s="9"/>
      <c r="I25" s="112" t="e">
        <f>1000*I24/(G25)</f>
        <v>#DIV/0!</v>
      </c>
      <c r="J25" s="92" t="s">
        <v>101</v>
      </c>
      <c r="K25" s="9"/>
      <c r="L25" s="9"/>
      <c r="M25" s="10"/>
    </row>
    <row r="26" spans="1:17" x14ac:dyDescent="0.25">
      <c r="A26" s="84" t="s">
        <v>15</v>
      </c>
      <c r="B26" s="4"/>
      <c r="C26" s="4"/>
      <c r="D26" s="4"/>
      <c r="E26" s="4"/>
      <c r="F26" s="4"/>
      <c r="G26" s="110"/>
      <c r="H26" s="4"/>
      <c r="I26" s="4"/>
      <c r="J26" s="4"/>
      <c r="K26" s="4"/>
      <c r="L26" s="4"/>
      <c r="M26" s="5"/>
    </row>
    <row r="27" spans="1:17" x14ac:dyDescent="0.25">
      <c r="A27" s="6"/>
      <c r="B27" s="19" t="s">
        <v>16</v>
      </c>
      <c r="C27" s="2"/>
      <c r="D27" s="2"/>
      <c r="E27" s="2"/>
      <c r="F27" s="2"/>
      <c r="G27" s="2"/>
      <c r="H27" s="19" t="s">
        <v>17</v>
      </c>
      <c r="I27" s="50"/>
      <c r="J27" s="50"/>
      <c r="K27" s="19"/>
      <c r="L27" s="19"/>
      <c r="M27" s="37"/>
    </row>
    <row r="28" spans="1:17" ht="57" customHeight="1" x14ac:dyDescent="0.35">
      <c r="A28" s="6"/>
      <c r="B28" s="19" t="s">
        <v>18</v>
      </c>
      <c r="C28" s="19"/>
      <c r="D28" s="19"/>
      <c r="E28" s="20"/>
      <c r="F28" s="20" t="s">
        <v>111</v>
      </c>
      <c r="G28" s="20" t="s">
        <v>19</v>
      </c>
      <c r="H28" s="35" t="s">
        <v>108</v>
      </c>
      <c r="I28" s="19"/>
      <c r="J28" s="19"/>
      <c r="K28" s="19"/>
      <c r="L28" s="19"/>
      <c r="M28" s="37"/>
    </row>
    <row r="29" spans="1:17" s="13" customFormat="1" ht="13.2" x14ac:dyDescent="0.25">
      <c r="A29" s="12"/>
      <c r="B29" s="48"/>
      <c r="C29" s="48"/>
      <c r="D29" s="48"/>
      <c r="E29" s="48"/>
      <c r="F29" s="48" t="s">
        <v>7</v>
      </c>
      <c r="G29" s="48" t="s">
        <v>68</v>
      </c>
      <c r="H29" s="48" t="s">
        <v>7</v>
      </c>
      <c r="I29" s="48"/>
      <c r="J29" s="48"/>
      <c r="K29" s="48"/>
      <c r="L29" s="48"/>
      <c r="M29" s="49"/>
    </row>
    <row r="30" spans="1:17" x14ac:dyDescent="0.25">
      <c r="A30" s="6"/>
      <c r="B30" s="51"/>
      <c r="C30" s="52"/>
      <c r="D30" s="2"/>
      <c r="E30" s="2"/>
      <c r="F30" s="38"/>
      <c r="G30" s="114"/>
      <c r="H30" s="115"/>
      <c r="I30" s="19"/>
      <c r="J30" s="19"/>
      <c r="K30" s="19"/>
      <c r="L30" s="19"/>
      <c r="M30" s="37"/>
    </row>
    <row r="31" spans="1:17" x14ac:dyDescent="0.25">
      <c r="A31" s="6"/>
      <c r="B31" s="51"/>
      <c r="C31" s="52"/>
      <c r="D31" s="2"/>
      <c r="E31" s="2"/>
      <c r="F31" s="38"/>
      <c r="G31" s="114"/>
      <c r="H31" s="115"/>
      <c r="I31" s="19"/>
      <c r="J31" s="19"/>
      <c r="K31" s="19"/>
      <c r="L31" s="19"/>
      <c r="M31" s="37"/>
    </row>
    <row r="32" spans="1:17" x14ac:dyDescent="0.25">
      <c r="A32" s="6"/>
      <c r="B32" s="51"/>
      <c r="C32" s="52"/>
      <c r="D32" s="2"/>
      <c r="E32" s="2"/>
      <c r="F32" s="38"/>
      <c r="G32" s="114"/>
      <c r="H32" s="115"/>
      <c r="I32" s="19"/>
      <c r="J32" s="19"/>
      <c r="K32" s="19"/>
      <c r="L32" s="19"/>
      <c r="M32" s="37"/>
    </row>
    <row r="33" spans="1:13" x14ac:dyDescent="0.25">
      <c r="A33" s="6"/>
      <c r="B33" s="3" t="s">
        <v>64</v>
      </c>
      <c r="C33" s="29"/>
      <c r="D33" s="29"/>
      <c r="E33" s="29"/>
      <c r="F33" s="44">
        <f>SUM(F30:F32)</f>
        <v>0</v>
      </c>
      <c r="G33" s="62"/>
      <c r="H33" s="44">
        <f>SUM(H30:H32)</f>
        <v>0</v>
      </c>
      <c r="I33" s="113" t="e">
        <f>H33/F33</f>
        <v>#DIV/0!</v>
      </c>
      <c r="J33" s="29"/>
      <c r="K33" s="29"/>
      <c r="L33" s="29"/>
      <c r="M33" s="30"/>
    </row>
    <row r="34" spans="1:13" ht="5.4" customHeight="1" thickBot="1" x14ac:dyDescent="0.3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0"/>
    </row>
    <row r="35" spans="1:13" x14ac:dyDescent="0.25">
      <c r="A35" s="8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</row>
    <row r="36" spans="1:13" ht="51" customHeight="1" x14ac:dyDescent="0.25">
      <c r="A36" s="6"/>
      <c r="B36" s="20" t="s">
        <v>6</v>
      </c>
      <c r="C36" s="20" t="s">
        <v>69</v>
      </c>
      <c r="D36" s="20"/>
      <c r="E36" s="20" t="s">
        <v>25</v>
      </c>
      <c r="F36" s="20" t="s">
        <v>24</v>
      </c>
      <c r="G36" s="19"/>
      <c r="H36" s="20" t="s">
        <v>161</v>
      </c>
      <c r="I36" s="20" t="s">
        <v>162</v>
      </c>
      <c r="J36" s="20" t="s">
        <v>20</v>
      </c>
      <c r="K36" s="20" t="s">
        <v>112</v>
      </c>
      <c r="L36" s="20" t="s">
        <v>122</v>
      </c>
      <c r="M36" s="21" t="s">
        <v>23</v>
      </c>
    </row>
    <row r="37" spans="1:13" s="13" customFormat="1" ht="13.2" x14ac:dyDescent="0.25">
      <c r="A37" s="12"/>
      <c r="B37" s="48"/>
      <c r="C37" s="48"/>
      <c r="D37" s="48"/>
      <c r="E37" s="48" t="s">
        <v>13</v>
      </c>
      <c r="F37" s="48"/>
      <c r="G37" s="48"/>
      <c r="H37" s="48" t="s">
        <v>13</v>
      </c>
      <c r="I37" s="48" t="s">
        <v>13</v>
      </c>
      <c r="J37" s="48"/>
      <c r="K37" s="48" t="s">
        <v>7</v>
      </c>
      <c r="L37" s="105" t="s">
        <v>113</v>
      </c>
      <c r="M37" s="49"/>
    </row>
    <row r="38" spans="1:13" x14ac:dyDescent="0.25">
      <c r="A38" s="6"/>
      <c r="B38" s="33"/>
      <c r="C38" s="14"/>
      <c r="D38" s="2"/>
      <c r="E38" s="39"/>
      <c r="F38" s="14"/>
      <c r="G38" s="2"/>
      <c r="H38" s="39"/>
      <c r="I38" s="122" t="e">
        <f>(E38)/H38</f>
        <v>#DIV/0!</v>
      </c>
      <c r="J38" s="14"/>
      <c r="K38" s="39"/>
      <c r="L38" s="106" t="e">
        <f>(E38-H38)/K38</f>
        <v>#DIV/0!</v>
      </c>
      <c r="M38" s="7"/>
    </row>
    <row r="39" spans="1:13" x14ac:dyDescent="0.25">
      <c r="A39" s="6"/>
      <c r="B39" s="33"/>
      <c r="C39" s="14"/>
      <c r="D39" s="2"/>
      <c r="E39" s="39"/>
      <c r="F39" s="14"/>
      <c r="G39" s="2"/>
      <c r="H39" s="39"/>
      <c r="I39" s="122" t="e">
        <f>(E39)/H39</f>
        <v>#DIV/0!</v>
      </c>
      <c r="J39" s="14"/>
      <c r="K39" s="39"/>
      <c r="L39" s="106" t="e">
        <f t="shared" ref="L39:L40" si="0">(E39-H39)/K39</f>
        <v>#DIV/0!</v>
      </c>
      <c r="M39" s="7"/>
    </row>
    <row r="40" spans="1:13" x14ac:dyDescent="0.25">
      <c r="A40" s="6"/>
      <c r="B40" s="33"/>
      <c r="C40" s="14"/>
      <c r="D40" s="2"/>
      <c r="E40" s="39"/>
      <c r="F40" s="14"/>
      <c r="G40" s="2"/>
      <c r="H40" s="39"/>
      <c r="I40" s="122" t="e">
        <f>(E40)/H40</f>
        <v>#DIV/0!</v>
      </c>
      <c r="J40" s="14"/>
      <c r="K40" s="39"/>
      <c r="L40" s="106" t="e">
        <f t="shared" si="0"/>
        <v>#DIV/0!</v>
      </c>
      <c r="M40" s="7"/>
    </row>
    <row r="41" spans="1:13" ht="7.95" customHeight="1" thickBot="1" x14ac:dyDescent="0.3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10"/>
    </row>
    <row r="42" spans="1:13" x14ac:dyDescent="0.25">
      <c r="A42" s="84" t="s">
        <v>21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</row>
    <row r="43" spans="1:13" ht="38.4" x14ac:dyDescent="0.35">
      <c r="A43" s="6"/>
      <c r="B43" s="20" t="s">
        <v>6</v>
      </c>
      <c r="C43" s="20" t="s">
        <v>2</v>
      </c>
      <c r="D43" s="20" t="s">
        <v>32</v>
      </c>
      <c r="E43" s="20"/>
      <c r="F43" s="20"/>
      <c r="G43" s="20"/>
      <c r="H43" s="35" t="s">
        <v>108</v>
      </c>
      <c r="I43" s="20" t="s">
        <v>36</v>
      </c>
      <c r="J43" s="20" t="s">
        <v>37</v>
      </c>
      <c r="K43" s="20" t="s">
        <v>98</v>
      </c>
      <c r="L43" s="19"/>
      <c r="M43" s="21"/>
    </row>
    <row r="44" spans="1:13" x14ac:dyDescent="0.25">
      <c r="A44" s="12"/>
      <c r="B44" s="48"/>
      <c r="C44" s="48"/>
      <c r="D44" s="48" t="s">
        <v>33</v>
      </c>
      <c r="E44" s="48"/>
      <c r="F44" s="48"/>
      <c r="G44" s="48"/>
      <c r="H44" s="48" t="s">
        <v>7</v>
      </c>
      <c r="I44" s="48" t="s">
        <v>103</v>
      </c>
      <c r="J44" s="48"/>
      <c r="K44" s="48"/>
      <c r="L44" s="48"/>
      <c r="M44" s="49"/>
    </row>
    <row r="45" spans="1:13" x14ac:dyDescent="0.25">
      <c r="A45" s="6"/>
      <c r="B45" s="2"/>
      <c r="C45" s="15"/>
      <c r="D45" s="41"/>
      <c r="E45" s="2"/>
      <c r="F45" s="2"/>
      <c r="G45" s="41"/>
      <c r="H45" s="39"/>
      <c r="I45" s="36"/>
      <c r="J45" s="53"/>
      <c r="K45" s="2"/>
      <c r="L45" s="19"/>
      <c r="M45" s="37"/>
    </row>
    <row r="46" spans="1:13" x14ac:dyDescent="0.25">
      <c r="A46" s="6"/>
      <c r="B46" s="16"/>
      <c r="C46" s="15"/>
      <c r="D46" s="57"/>
      <c r="E46" s="2"/>
      <c r="F46" s="2"/>
      <c r="G46" s="41"/>
      <c r="H46" s="39"/>
      <c r="I46" s="36"/>
      <c r="J46" s="53"/>
      <c r="K46" s="2"/>
      <c r="L46" s="19"/>
      <c r="M46" s="37"/>
    </row>
    <row r="47" spans="1:13" x14ac:dyDescent="0.25">
      <c r="A47" s="6"/>
      <c r="B47" s="16"/>
      <c r="C47" s="56"/>
      <c r="D47" s="57"/>
      <c r="E47" s="2"/>
      <c r="F47" s="2"/>
      <c r="G47" s="41"/>
      <c r="H47" s="39"/>
      <c r="I47" s="36"/>
      <c r="J47" s="53"/>
      <c r="K47" s="93"/>
      <c r="L47" s="19"/>
      <c r="M47" s="37"/>
    </row>
    <row r="48" spans="1:13" x14ac:dyDescent="0.25">
      <c r="A48" s="6"/>
      <c r="B48" s="29"/>
      <c r="C48" s="29"/>
      <c r="D48" s="87">
        <f>SUM(D45:D47)</f>
        <v>0</v>
      </c>
      <c r="E48" s="120" t="e">
        <f>D48/E24</f>
        <v>#DIV/0!</v>
      </c>
      <c r="F48" s="121" t="s">
        <v>102</v>
      </c>
      <c r="G48" s="58"/>
      <c r="H48" s="59"/>
      <c r="I48" s="60"/>
      <c r="J48" s="61"/>
      <c r="K48" s="29"/>
      <c r="L48" s="29"/>
      <c r="M48" s="30"/>
    </row>
    <row r="49" spans="1:13" ht="7.2" customHeight="1" thickBot="1" x14ac:dyDescent="0.3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10"/>
    </row>
    <row r="50" spans="1:13" x14ac:dyDescent="0.25">
      <c r="A50" s="84" t="s">
        <v>175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5"/>
    </row>
    <row r="51" spans="1:13" ht="30" x14ac:dyDescent="0.25">
      <c r="A51" s="6"/>
      <c r="B51" s="20" t="s">
        <v>176</v>
      </c>
      <c r="C51" s="20" t="s">
        <v>179</v>
      </c>
      <c r="D51" s="20"/>
      <c r="E51" s="20" t="s">
        <v>180</v>
      </c>
      <c r="F51" s="20" t="s">
        <v>189</v>
      </c>
      <c r="G51" s="142"/>
      <c r="H51" s="145" t="s">
        <v>195</v>
      </c>
      <c r="I51" s="20"/>
      <c r="J51" s="20"/>
      <c r="K51" s="20"/>
      <c r="L51" s="19"/>
      <c r="M51" s="21"/>
    </row>
    <row r="52" spans="1:13" ht="7.5" customHeight="1" x14ac:dyDescent="0.25">
      <c r="A52" s="6"/>
      <c r="B52" s="20"/>
      <c r="C52" s="20"/>
      <c r="D52" s="20"/>
      <c r="E52" s="20"/>
      <c r="F52" s="20"/>
      <c r="G52" s="142"/>
      <c r="H52" s="145"/>
      <c r="I52" s="20"/>
      <c r="J52" s="20"/>
      <c r="K52" s="20"/>
      <c r="L52" s="19"/>
      <c r="M52" s="21"/>
    </row>
    <row r="53" spans="1:13" x14ac:dyDescent="0.25">
      <c r="A53" s="6"/>
      <c r="B53" s="34"/>
      <c r="C53" s="43"/>
      <c r="D53" s="54"/>
      <c r="E53" s="82"/>
      <c r="F53" s="143"/>
      <c r="G53" s="66"/>
      <c r="H53" s="53"/>
      <c r="I53" s="55"/>
      <c r="J53" s="41"/>
      <c r="K53" s="53"/>
      <c r="L53" s="55"/>
      <c r="M53" s="144"/>
    </row>
    <row r="54" spans="1:13" x14ac:dyDescent="0.25">
      <c r="A54" s="6"/>
      <c r="B54" s="34"/>
      <c r="C54" s="43"/>
      <c r="D54" s="54"/>
      <c r="E54" s="82"/>
      <c r="G54" s="66"/>
      <c r="H54" s="53"/>
      <c r="I54" s="55"/>
      <c r="J54" s="41"/>
      <c r="K54" s="55"/>
      <c r="L54" s="55"/>
      <c r="M54" s="144"/>
    </row>
    <row r="55" spans="1:13" ht="7.2" customHeight="1" thickBot="1" x14ac:dyDescent="0.3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10"/>
    </row>
    <row r="56" spans="1:13" x14ac:dyDescent="0.25">
      <c r="A56" s="84" t="s">
        <v>80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</row>
    <row r="57" spans="1:13" ht="55.2" customHeight="1" x14ac:dyDescent="0.35">
      <c r="A57" s="6"/>
      <c r="B57" s="20" t="s">
        <v>78</v>
      </c>
      <c r="C57" s="19" t="s">
        <v>88</v>
      </c>
      <c r="D57" s="20" t="s">
        <v>87</v>
      </c>
      <c r="E57" s="19"/>
      <c r="F57" s="20"/>
      <c r="G57" s="20"/>
      <c r="H57" s="20"/>
      <c r="I57" s="20" t="s">
        <v>82</v>
      </c>
      <c r="J57" s="20" t="s">
        <v>85</v>
      </c>
      <c r="K57" s="20"/>
      <c r="L57" s="20"/>
      <c r="M57" s="37"/>
    </row>
    <row r="58" spans="1:13" x14ac:dyDescent="0.25">
      <c r="A58" s="12"/>
      <c r="B58" s="48"/>
      <c r="C58" s="48" t="s">
        <v>81</v>
      </c>
      <c r="D58" s="48" t="s">
        <v>49</v>
      </c>
      <c r="E58" s="48"/>
      <c r="F58" s="48"/>
      <c r="G58" s="65"/>
      <c r="H58" s="48"/>
      <c r="I58" s="48" t="s">
        <v>83</v>
      </c>
      <c r="J58" s="48" t="s">
        <v>84</v>
      </c>
      <c r="K58" s="48"/>
      <c r="L58" s="48"/>
      <c r="M58" s="49"/>
    </row>
    <row r="59" spans="1:13" x14ac:dyDescent="0.25">
      <c r="A59" s="6"/>
      <c r="B59" s="103"/>
      <c r="C59" s="43"/>
      <c r="D59" s="54"/>
      <c r="E59" s="82"/>
      <c r="F59" s="53"/>
      <c r="G59" s="66"/>
      <c r="H59" s="67"/>
      <c r="I59" s="55"/>
      <c r="J59" s="41"/>
      <c r="K59" s="67"/>
      <c r="L59" s="67"/>
      <c r="M59" s="37"/>
    </row>
    <row r="60" spans="1:13" x14ac:dyDescent="0.25">
      <c r="A60" s="6"/>
      <c r="B60" s="103"/>
      <c r="C60" s="43"/>
      <c r="D60" s="54"/>
      <c r="E60" s="82"/>
      <c r="F60" s="53"/>
      <c r="G60" s="66"/>
      <c r="H60" s="67"/>
      <c r="I60" s="55"/>
      <c r="J60" s="41"/>
      <c r="K60" s="67"/>
      <c r="L60" s="67"/>
      <c r="M60" s="37"/>
    </row>
    <row r="61" spans="1:13" x14ac:dyDescent="0.25">
      <c r="A61" s="6"/>
      <c r="B61" s="103"/>
      <c r="C61" s="43"/>
      <c r="D61" s="54"/>
      <c r="E61" s="82"/>
      <c r="F61" s="53"/>
      <c r="G61" s="66"/>
      <c r="H61" s="67"/>
      <c r="I61" s="55"/>
      <c r="J61" s="41"/>
      <c r="K61" s="67"/>
      <c r="L61" s="67"/>
      <c r="M61" s="37"/>
    </row>
    <row r="62" spans="1:13" x14ac:dyDescent="0.25">
      <c r="A62" s="6"/>
      <c r="B62" s="29"/>
      <c r="C62" s="87">
        <f>SUM(C59:C61)</f>
        <v>0</v>
      </c>
      <c r="D62" s="42">
        <f>SUM(D59:D61)</f>
        <v>0</v>
      </c>
      <c r="E62" s="87" t="e">
        <f>SUM(#REF!)</f>
        <v>#REF!</v>
      </c>
      <c r="F62" s="58"/>
      <c r="G62" s="42">
        <f>SUM(G59:G61)</f>
        <v>0</v>
      </c>
      <c r="H62" s="60"/>
      <c r="I62" s="59"/>
      <c r="J62" s="59"/>
      <c r="K62" s="60"/>
      <c r="L62" s="60"/>
      <c r="M62" s="30"/>
    </row>
    <row r="63" spans="1:13" ht="7.95" customHeight="1" thickBot="1" x14ac:dyDescent="0.3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10"/>
    </row>
    <row r="64" spans="1:13" ht="16.2" x14ac:dyDescent="0.35">
      <c r="A64" s="84" t="s">
        <v>89</v>
      </c>
      <c r="B64" s="4"/>
      <c r="C64" s="4"/>
      <c r="D64" s="4"/>
      <c r="E64" s="63" t="s">
        <v>91</v>
      </c>
      <c r="F64" s="63"/>
      <c r="G64" s="63"/>
      <c r="H64" s="1"/>
      <c r="I64" s="64" t="s">
        <v>99</v>
      </c>
      <c r="J64" s="64"/>
      <c r="K64" s="64"/>
      <c r="L64" s="1"/>
      <c r="M64" s="80"/>
    </row>
    <row r="65" spans="1:13" ht="16.2" x14ac:dyDescent="0.35">
      <c r="A65" s="6"/>
      <c r="B65" s="35" t="s">
        <v>90</v>
      </c>
      <c r="C65" s="35" t="s">
        <v>88</v>
      </c>
      <c r="D65" s="20"/>
      <c r="E65" s="76" t="s">
        <v>92</v>
      </c>
      <c r="F65" s="76" t="s">
        <v>93</v>
      </c>
      <c r="G65" s="77" t="s">
        <v>97</v>
      </c>
      <c r="H65" s="1"/>
      <c r="I65" s="72" t="s">
        <v>92</v>
      </c>
      <c r="J65" s="72" t="s">
        <v>93</v>
      </c>
      <c r="K65" s="73" t="s">
        <v>97</v>
      </c>
      <c r="L65" s="1"/>
      <c r="M65" s="37"/>
    </row>
    <row r="66" spans="1:13" x14ac:dyDescent="0.25">
      <c r="A66" s="12"/>
      <c r="B66" s="48" t="s">
        <v>81</v>
      </c>
      <c r="C66" s="48" t="s">
        <v>81</v>
      </c>
      <c r="D66" s="48"/>
      <c r="E66" s="78" t="s">
        <v>49</v>
      </c>
      <c r="F66" s="78" t="s">
        <v>49</v>
      </c>
      <c r="G66" s="79" t="s">
        <v>95</v>
      </c>
      <c r="H66" s="65"/>
      <c r="I66" s="74" t="s">
        <v>49</v>
      </c>
      <c r="J66" s="74" t="s">
        <v>49</v>
      </c>
      <c r="K66" s="75" t="s">
        <v>96</v>
      </c>
      <c r="L66" s="65"/>
      <c r="M66" s="49"/>
    </row>
    <row r="67" spans="1:13" x14ac:dyDescent="0.25">
      <c r="A67" s="6"/>
      <c r="B67" s="43"/>
      <c r="C67" s="83">
        <f>C62</f>
        <v>0</v>
      </c>
      <c r="D67" s="58"/>
      <c r="E67" s="117" t="e">
        <f>(B67-C67)/B67</f>
        <v>#DIV/0!</v>
      </c>
      <c r="F67" s="68">
        <f>H11</f>
        <v>0.5</v>
      </c>
      <c r="G67" s="116" t="e">
        <f>E67/F67</f>
        <v>#DIV/0!</v>
      </c>
      <c r="H67" s="1"/>
      <c r="I67" s="117" t="e">
        <f>E67+G62</f>
        <v>#DIV/0!</v>
      </c>
      <c r="J67" s="68">
        <f>I11</f>
        <v>0.65</v>
      </c>
      <c r="K67" s="116" t="e">
        <f>I67/J67</f>
        <v>#DIV/0!</v>
      </c>
      <c r="L67" s="1"/>
      <c r="M67" s="30"/>
    </row>
    <row r="68" spans="1:13" ht="8.4" customHeight="1" thickBot="1" x14ac:dyDescent="0.3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10"/>
    </row>
  </sheetData>
  <conditionalFormatting sqref="G67">
    <cfRule type="cellIs" dxfId="11" priority="25" operator="greaterThanOrEqual">
      <formula>1</formula>
    </cfRule>
    <cfRule type="cellIs" dxfId="10" priority="26" operator="lessThan">
      <formula>1</formula>
    </cfRule>
  </conditionalFormatting>
  <conditionalFormatting sqref="K67">
    <cfRule type="cellIs" dxfId="9" priority="20" operator="greaterThanOrEqual">
      <formula>1</formula>
    </cfRule>
    <cfRule type="cellIs" dxfId="8" priority="21" operator="lessThan">
      <formula>1</formula>
    </cfRule>
  </conditionalFormatting>
  <dataValidations count="7">
    <dataValidation type="list" allowBlank="1" sqref="E45:E47 E54">
      <formula1>Entleerung</formula1>
    </dataValidation>
    <dataValidation type="list" allowBlank="1" sqref="C45:C47">
      <formula1>Bauwerkstyp</formula1>
    </dataValidation>
    <dataValidation type="list" errorStyle="information" allowBlank="1" showInputMessage="1" sqref="J21:J23">
      <formula1>Regenabfluss</formula1>
    </dataValidation>
    <dataValidation allowBlank="1" sqref="B38:B40 B59:B61 C53:C54"/>
    <dataValidation type="list" allowBlank="1" sqref="C38:C40">
      <formula1>Drosseltypen</formula1>
    </dataValidation>
    <dataValidation type="list" errorStyle="information" allowBlank="1" showInputMessage="1" sqref="K21:M23 M38:M40 F45:F47 K45:K47">
      <formula1>JaNein</formula1>
    </dataValidation>
    <dataValidation errorStyle="information" allowBlank="1" showInputMessage="1" sqref="H54 K54"/>
  </dataValidations>
  <pageMargins left="0.70866141732283472" right="0.51181102362204722" top="0.78740157480314965" bottom="0.78740157480314965" header="0.31496062992125984" footer="0.31496062992125984"/>
  <pageSetup paperSize="9" orientation="portrait" r:id="rId1"/>
  <headerFooter>
    <oddFooter>&amp;L&amp;D&amp;CSeite &amp;P von &amp;N&amp;R&amp;8Leitfaden zur Umsetzung des ÖWAV-Regelblattes 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zoomScale="85" zoomScaleNormal="85" workbookViewId="0">
      <selection activeCell="I1" sqref="I1"/>
    </sheetView>
  </sheetViews>
  <sheetFormatPr baseColWidth="10" defaultRowHeight="13.8" x14ac:dyDescent="0.25"/>
  <cols>
    <col min="1" max="1" width="1" customWidth="1"/>
    <col min="2" max="2" width="8.8984375" customWidth="1"/>
    <col min="3" max="3" width="8.5" customWidth="1"/>
    <col min="4" max="4" width="8.09765625" customWidth="1"/>
    <col min="5" max="5" width="8" customWidth="1"/>
    <col min="6" max="6" width="6.8984375" customWidth="1"/>
    <col min="7" max="7" width="7.09765625" customWidth="1"/>
    <col min="8" max="9" width="6.3984375" customWidth="1"/>
    <col min="10" max="10" width="6.8984375" customWidth="1"/>
    <col min="11" max="11" width="5.69921875" customWidth="1"/>
    <col min="12" max="12" width="4.09765625" customWidth="1"/>
    <col min="13" max="13" width="4.59765625" customWidth="1"/>
  </cols>
  <sheetData>
    <row r="1" spans="1:13" ht="18" thickBot="1" x14ac:dyDescent="0.35">
      <c r="A1" s="97" t="s">
        <v>53</v>
      </c>
      <c r="B1" s="98"/>
      <c r="C1" s="98"/>
      <c r="D1" s="98"/>
      <c r="E1" s="98"/>
      <c r="F1" s="98"/>
      <c r="G1" s="98"/>
      <c r="H1" s="98"/>
      <c r="I1" s="104" t="s">
        <v>196</v>
      </c>
      <c r="J1" s="98"/>
      <c r="K1" s="98"/>
      <c r="L1" s="98"/>
      <c r="M1" s="99"/>
    </row>
    <row r="2" spans="1:13" ht="5.4" customHeight="1" x14ac:dyDescent="0.3">
      <c r="A2" s="10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37"/>
    </row>
    <row r="3" spans="1:13" ht="15.6" x14ac:dyDescent="0.3">
      <c r="A3" s="6"/>
      <c r="B3" s="19" t="s">
        <v>54</v>
      </c>
      <c r="C3" s="19"/>
      <c r="D3" s="96" t="s">
        <v>62</v>
      </c>
      <c r="E3" s="26"/>
      <c r="F3" s="26"/>
      <c r="I3" s="19"/>
      <c r="J3" s="27" t="s">
        <v>104</v>
      </c>
      <c r="K3" s="94" t="s">
        <v>79</v>
      </c>
      <c r="L3" s="94"/>
      <c r="M3" s="95"/>
    </row>
    <row r="4" spans="1:13" ht="15.6" x14ac:dyDescent="0.3">
      <c r="A4" s="6"/>
      <c r="B4" s="27"/>
      <c r="C4" s="27" t="s">
        <v>106</v>
      </c>
      <c r="D4" s="96" t="s">
        <v>107</v>
      </c>
      <c r="E4" s="26"/>
      <c r="F4" s="26"/>
      <c r="I4" s="19"/>
      <c r="J4" s="27" t="s">
        <v>105</v>
      </c>
      <c r="K4" s="94" t="s">
        <v>174</v>
      </c>
      <c r="L4" s="94"/>
      <c r="M4" s="95"/>
    </row>
    <row r="5" spans="1:13" ht="4.95" customHeight="1" thickBo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3" x14ac:dyDescent="0.25">
      <c r="A6" s="8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 x14ac:dyDescent="0.25">
      <c r="A7" s="6"/>
      <c r="B7" s="22" t="s">
        <v>0</v>
      </c>
      <c r="C7" s="22"/>
      <c r="D7" s="22" t="s">
        <v>56</v>
      </c>
      <c r="E7" s="22"/>
      <c r="F7" s="25" t="s">
        <v>120</v>
      </c>
      <c r="G7" s="25"/>
      <c r="H7" s="22" t="s">
        <v>57</v>
      </c>
      <c r="I7" s="22"/>
      <c r="J7" s="22"/>
      <c r="K7" s="22"/>
      <c r="L7" s="23"/>
      <c r="M7" s="24"/>
    </row>
    <row r="8" spans="1:13" ht="15.6" x14ac:dyDescent="0.35">
      <c r="A8" s="6"/>
      <c r="B8" s="22"/>
      <c r="C8" s="25"/>
      <c r="D8" s="25" t="s">
        <v>48</v>
      </c>
      <c r="E8" s="25"/>
      <c r="F8" s="25" t="s">
        <v>48</v>
      </c>
      <c r="G8" s="25"/>
      <c r="H8" s="25" t="s">
        <v>58</v>
      </c>
      <c r="I8" s="25" t="s">
        <v>59</v>
      </c>
      <c r="J8" s="22"/>
      <c r="K8" s="22"/>
      <c r="L8" s="23"/>
      <c r="M8" s="24"/>
    </row>
    <row r="9" spans="1:13" ht="14.4" customHeight="1" x14ac:dyDescent="0.25">
      <c r="A9" s="6"/>
      <c r="B9" s="3" t="s">
        <v>171</v>
      </c>
      <c r="C9" s="31"/>
      <c r="D9" s="31">
        <v>100000</v>
      </c>
      <c r="E9" s="29"/>
      <c r="F9" s="31">
        <v>16000</v>
      </c>
      <c r="G9" s="29"/>
      <c r="H9" s="42">
        <f>(40+10*(1-(MIN(MAX(F16,30),50)-30)/20)+10*(MIN(MAX(F9,5000),50000)-5000)/45000)/100</f>
        <v>0.47194444444444444</v>
      </c>
      <c r="I9" s="42">
        <f>H9+0.15</f>
        <v>0.62194444444444441</v>
      </c>
      <c r="J9" s="29"/>
      <c r="K9" s="29"/>
      <c r="L9" s="29"/>
      <c r="M9" s="30"/>
    </row>
    <row r="10" spans="1:13" ht="14.4" customHeight="1" x14ac:dyDescent="0.25">
      <c r="A10" s="6"/>
      <c r="B10" s="19"/>
      <c r="C10" s="69"/>
      <c r="D10" s="69"/>
      <c r="E10" s="70"/>
      <c r="F10" s="19"/>
      <c r="G10" s="27"/>
      <c r="H10" s="119">
        <v>3.0000000000000001E-3</v>
      </c>
      <c r="I10" s="119">
        <v>3.0000000000000001E-3</v>
      </c>
      <c r="J10" s="32" t="s">
        <v>94</v>
      </c>
      <c r="K10" s="19"/>
      <c r="L10" s="19"/>
      <c r="M10" s="37"/>
    </row>
    <row r="11" spans="1:13" ht="14.4" customHeight="1" x14ac:dyDescent="0.25">
      <c r="A11" s="6"/>
      <c r="B11" s="19"/>
      <c r="C11" s="91" t="s">
        <v>114</v>
      </c>
      <c r="D11" s="85">
        <v>0.03</v>
      </c>
      <c r="E11" s="90" t="s">
        <v>100</v>
      </c>
      <c r="F11" s="19"/>
      <c r="G11" s="19"/>
      <c r="H11" s="71">
        <f>MIN(SUM(H9:H10),0.65)</f>
        <v>0.47494444444444445</v>
      </c>
      <c r="I11" s="71">
        <f>MIN(SUM(I9:I10),0.8)</f>
        <v>0.62494444444444441</v>
      </c>
      <c r="J11" s="19"/>
      <c r="K11" s="19"/>
      <c r="L11" s="19"/>
      <c r="M11" s="37"/>
    </row>
    <row r="12" spans="1:13" ht="7.2" customHeight="1" thickBo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x14ac:dyDescent="0.25">
      <c r="A13" s="84" t="s">
        <v>38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16.2" x14ac:dyDescent="0.35">
      <c r="A14" s="6"/>
      <c r="B14" s="19" t="s">
        <v>39</v>
      </c>
      <c r="C14" s="19" t="s">
        <v>40</v>
      </c>
      <c r="D14" s="19" t="s">
        <v>41</v>
      </c>
      <c r="E14" s="35" t="s">
        <v>46</v>
      </c>
      <c r="F14" s="35" t="s">
        <v>47</v>
      </c>
      <c r="G14" s="35" t="s">
        <v>60</v>
      </c>
      <c r="H14" s="19" t="s">
        <v>55</v>
      </c>
      <c r="I14" s="19" t="s">
        <v>42</v>
      </c>
      <c r="J14" s="19"/>
      <c r="K14" s="19"/>
      <c r="L14" s="20"/>
      <c r="M14" s="21"/>
    </row>
    <row r="15" spans="1:13" x14ac:dyDescent="0.25">
      <c r="A15" s="6"/>
      <c r="B15" s="35"/>
      <c r="C15" s="35"/>
      <c r="D15" s="35"/>
      <c r="E15" s="35" t="s">
        <v>45</v>
      </c>
      <c r="F15" s="35" t="s">
        <v>44</v>
      </c>
      <c r="G15" s="35" t="s">
        <v>44</v>
      </c>
      <c r="H15" s="35" t="s">
        <v>43</v>
      </c>
      <c r="I15" s="35"/>
      <c r="J15" s="35"/>
      <c r="K15" s="35"/>
      <c r="L15" s="20"/>
      <c r="M15" s="21"/>
    </row>
    <row r="16" spans="1:13" ht="14.4" customHeight="1" x14ac:dyDescent="0.25">
      <c r="A16" s="6"/>
      <c r="B16" s="3" t="s">
        <v>137</v>
      </c>
      <c r="C16" s="18">
        <v>33604</v>
      </c>
      <c r="D16" s="18">
        <v>39082</v>
      </c>
      <c r="E16" s="28">
        <f>(D16-C16)/365.25</f>
        <v>14.997946611909651</v>
      </c>
      <c r="F16" s="17">
        <v>40.5</v>
      </c>
      <c r="G16" s="40">
        <v>650</v>
      </c>
      <c r="H16" s="86">
        <v>5</v>
      </c>
      <c r="I16" s="3" t="s">
        <v>61</v>
      </c>
      <c r="J16" s="3"/>
      <c r="K16" s="3"/>
      <c r="L16" s="29"/>
      <c r="M16" s="30"/>
    </row>
    <row r="17" spans="1:13" ht="6" customHeight="1" thickBot="1" x14ac:dyDescent="0.3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1:13" x14ac:dyDescent="0.25">
      <c r="A18" s="84" t="s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3" ht="63" customHeight="1" x14ac:dyDescent="0.35">
      <c r="A19" s="6"/>
      <c r="B19" s="19" t="s">
        <v>6</v>
      </c>
      <c r="C19" s="19" t="s">
        <v>1</v>
      </c>
      <c r="D19" s="20" t="s">
        <v>109</v>
      </c>
      <c r="E19" s="35" t="s">
        <v>108</v>
      </c>
      <c r="F19" s="45" t="s">
        <v>9</v>
      </c>
      <c r="G19" s="45" t="s">
        <v>10</v>
      </c>
      <c r="H19" s="20" t="s">
        <v>11</v>
      </c>
      <c r="I19" s="20" t="s">
        <v>12</v>
      </c>
      <c r="J19" s="20" t="s">
        <v>115</v>
      </c>
      <c r="K19" s="46"/>
      <c r="L19" s="46"/>
      <c r="M19" s="47"/>
    </row>
    <row r="20" spans="1:13" s="13" customFormat="1" ht="13.2" x14ac:dyDescent="0.25">
      <c r="A20" s="12"/>
      <c r="B20" s="48"/>
      <c r="C20" s="48" t="s">
        <v>7</v>
      </c>
      <c r="D20" s="48" t="s">
        <v>8</v>
      </c>
      <c r="E20" s="48" t="s">
        <v>7</v>
      </c>
      <c r="F20" s="48" t="s">
        <v>48</v>
      </c>
      <c r="G20" s="48" t="s">
        <v>48</v>
      </c>
      <c r="H20" s="48" t="s">
        <v>13</v>
      </c>
      <c r="I20" s="48" t="s">
        <v>13</v>
      </c>
      <c r="J20" s="48"/>
      <c r="K20" s="48"/>
      <c r="L20" s="48"/>
      <c r="M20" s="49"/>
    </row>
    <row r="21" spans="1:13" x14ac:dyDescent="0.25">
      <c r="A21" s="6"/>
      <c r="B21" s="2" t="s">
        <v>14</v>
      </c>
      <c r="C21" s="38">
        <v>19.301670000000005</v>
      </c>
      <c r="D21" s="102">
        <v>0.15161278790902535</v>
      </c>
      <c r="E21" s="38">
        <f>C21*D21</f>
        <v>2.9263799999999982</v>
      </c>
      <c r="F21" s="107">
        <v>348</v>
      </c>
      <c r="G21" s="107"/>
      <c r="H21" s="39">
        <v>0.83</v>
      </c>
      <c r="I21" s="39">
        <v>0.83</v>
      </c>
      <c r="J21" s="118" t="s">
        <v>118</v>
      </c>
      <c r="K21" s="33"/>
      <c r="L21" s="33"/>
      <c r="M21" s="81"/>
    </row>
    <row r="22" spans="1:13" x14ac:dyDescent="0.25">
      <c r="A22" s="6"/>
      <c r="B22" s="2" t="s">
        <v>63</v>
      </c>
      <c r="C22" s="38">
        <v>1.6823099999999995</v>
      </c>
      <c r="D22" s="102">
        <v>0.10696007275710188</v>
      </c>
      <c r="E22" s="38">
        <f t="shared" ref="E22:E34" si="0">C22*D22</f>
        <v>0.17994000000000002</v>
      </c>
      <c r="F22" s="107">
        <v>30</v>
      </c>
      <c r="G22" s="107"/>
      <c r="H22" s="39">
        <v>7.0000000000000007E-2</v>
      </c>
      <c r="I22" s="39">
        <v>7.0000000000000007E-2</v>
      </c>
      <c r="J22" s="118" t="s">
        <v>118</v>
      </c>
      <c r="K22" s="33"/>
      <c r="L22" s="33"/>
      <c r="M22" s="81"/>
    </row>
    <row r="23" spans="1:13" x14ac:dyDescent="0.25">
      <c r="A23" s="6"/>
      <c r="B23" s="2" t="s">
        <v>125</v>
      </c>
      <c r="C23" s="38">
        <v>11.249359999999992</v>
      </c>
      <c r="D23" s="102">
        <v>0.23169406970707679</v>
      </c>
      <c r="E23" s="38">
        <f t="shared" si="0"/>
        <v>2.6064099999999994</v>
      </c>
      <c r="F23" s="107">
        <v>203</v>
      </c>
      <c r="G23" s="107"/>
      <c r="H23" s="39">
        <v>0.49</v>
      </c>
      <c r="I23" s="39">
        <v>0.49</v>
      </c>
      <c r="J23" s="118" t="s">
        <v>118</v>
      </c>
      <c r="K23" s="33"/>
      <c r="L23" s="33"/>
      <c r="M23" s="81"/>
    </row>
    <row r="24" spans="1:13" x14ac:dyDescent="0.25">
      <c r="A24" s="6"/>
      <c r="B24" s="2" t="s">
        <v>126</v>
      </c>
      <c r="C24" s="38">
        <v>5.0339299999999962</v>
      </c>
      <c r="D24" s="102">
        <v>0.17744783896478508</v>
      </c>
      <c r="E24" s="38">
        <f t="shared" si="0"/>
        <v>0.89325999999999994</v>
      </c>
      <c r="F24" s="107">
        <v>91</v>
      </c>
      <c r="G24" s="107"/>
      <c r="H24" s="39">
        <v>0.22</v>
      </c>
      <c r="I24" s="39">
        <v>0.22</v>
      </c>
      <c r="J24" s="118" t="s">
        <v>118</v>
      </c>
      <c r="K24" s="33"/>
      <c r="L24" s="33"/>
      <c r="M24" s="81"/>
    </row>
    <row r="25" spans="1:13" x14ac:dyDescent="0.25">
      <c r="A25" s="6"/>
      <c r="B25" s="2" t="s">
        <v>127</v>
      </c>
      <c r="C25" s="38">
        <v>2.35</v>
      </c>
      <c r="D25" s="102">
        <v>3.8297872340425532E-2</v>
      </c>
      <c r="E25" s="38">
        <f t="shared" si="0"/>
        <v>0.09</v>
      </c>
      <c r="F25" s="107">
        <v>42</v>
      </c>
      <c r="G25" s="107"/>
      <c r="H25" s="39">
        <v>0.1</v>
      </c>
      <c r="I25" s="39">
        <v>0.1</v>
      </c>
      <c r="J25" s="118" t="s">
        <v>118</v>
      </c>
      <c r="K25" s="33"/>
      <c r="L25" s="33"/>
      <c r="M25" s="81"/>
    </row>
    <row r="26" spans="1:13" x14ac:dyDescent="0.25">
      <c r="A26" s="6"/>
      <c r="B26" s="2" t="s">
        <v>128</v>
      </c>
      <c r="C26" s="38">
        <v>44.98</v>
      </c>
      <c r="D26" s="102">
        <v>0.1678</v>
      </c>
      <c r="E26" s="38">
        <f t="shared" si="0"/>
        <v>7.547644</v>
      </c>
      <c r="F26" s="107">
        <v>636</v>
      </c>
      <c r="G26" s="107"/>
      <c r="H26" s="39">
        <v>1.52</v>
      </c>
      <c r="I26" s="39">
        <v>1.52</v>
      </c>
      <c r="J26" s="118" t="s">
        <v>118</v>
      </c>
      <c r="K26" s="33"/>
      <c r="L26" s="33"/>
      <c r="M26" s="81"/>
    </row>
    <row r="27" spans="1:13" x14ac:dyDescent="0.25">
      <c r="A27" s="6"/>
      <c r="B27" s="2" t="s">
        <v>129</v>
      </c>
      <c r="C27" s="38">
        <v>7.0987900000000037</v>
      </c>
      <c r="D27" s="102">
        <v>0.26408162517837513</v>
      </c>
      <c r="E27" s="38">
        <f t="shared" si="0"/>
        <v>1.8746599999999987</v>
      </c>
      <c r="F27" s="107">
        <v>128</v>
      </c>
      <c r="G27" s="107"/>
      <c r="H27" s="39">
        <v>0</v>
      </c>
      <c r="I27" s="39">
        <v>0</v>
      </c>
      <c r="J27" s="118" t="s">
        <v>118</v>
      </c>
      <c r="K27" s="33"/>
      <c r="L27" s="33"/>
      <c r="M27" s="81"/>
    </row>
    <row r="28" spans="1:13" x14ac:dyDescent="0.25">
      <c r="A28" s="6"/>
      <c r="B28" s="2" t="s">
        <v>130</v>
      </c>
      <c r="C28" s="38">
        <v>10.487160000000003</v>
      </c>
      <c r="D28" s="102">
        <v>0.26340401023728055</v>
      </c>
      <c r="E28" s="38">
        <f t="shared" si="0"/>
        <v>2.7623599999999997</v>
      </c>
      <c r="F28" s="107">
        <v>189</v>
      </c>
      <c r="G28" s="107"/>
      <c r="H28" s="39">
        <v>0.45</v>
      </c>
      <c r="I28" s="39">
        <v>0.45</v>
      </c>
      <c r="J28" s="118" t="s">
        <v>118</v>
      </c>
      <c r="K28" s="33"/>
      <c r="L28" s="33"/>
      <c r="M28" s="81"/>
    </row>
    <row r="29" spans="1:13" x14ac:dyDescent="0.25">
      <c r="A29" s="6"/>
      <c r="B29" s="2" t="s">
        <v>131</v>
      </c>
      <c r="C29" s="38">
        <v>5.9648999999999992</v>
      </c>
      <c r="D29" s="102">
        <v>0.31168837700548219</v>
      </c>
      <c r="E29" s="38">
        <f t="shared" si="0"/>
        <v>1.8591900000000003</v>
      </c>
      <c r="F29" s="107">
        <v>107</v>
      </c>
      <c r="G29" s="107"/>
      <c r="H29" s="39">
        <v>0.26</v>
      </c>
      <c r="I29" s="39">
        <v>0.26</v>
      </c>
      <c r="J29" s="118" t="s">
        <v>118</v>
      </c>
      <c r="K29" s="33"/>
      <c r="L29" s="33"/>
      <c r="M29" s="81"/>
    </row>
    <row r="30" spans="1:13" x14ac:dyDescent="0.25">
      <c r="A30" s="6"/>
      <c r="B30" s="2" t="s">
        <v>132</v>
      </c>
      <c r="C30" s="38">
        <v>7.6975700000000042</v>
      </c>
      <c r="D30" s="102">
        <v>0.19512261661797151</v>
      </c>
      <c r="E30" s="38">
        <f t="shared" si="0"/>
        <v>1.5019699999999998</v>
      </c>
      <c r="F30" s="107">
        <v>139</v>
      </c>
      <c r="G30" s="107"/>
      <c r="H30" s="39">
        <v>0.33</v>
      </c>
      <c r="I30" s="39">
        <v>0.33</v>
      </c>
      <c r="J30" s="118" t="s">
        <v>118</v>
      </c>
      <c r="K30" s="33"/>
      <c r="L30" s="33"/>
      <c r="M30" s="81"/>
    </row>
    <row r="31" spans="1:13" x14ac:dyDescent="0.25">
      <c r="A31" s="6"/>
      <c r="B31" s="2" t="s">
        <v>133</v>
      </c>
      <c r="C31" s="38">
        <v>20.872189999999993</v>
      </c>
      <c r="D31" s="102">
        <v>0.14286521922232412</v>
      </c>
      <c r="E31" s="38">
        <f t="shared" si="0"/>
        <v>2.9819100000000001</v>
      </c>
      <c r="F31" s="107">
        <v>376</v>
      </c>
      <c r="G31" s="107"/>
      <c r="H31" s="39">
        <v>0.9</v>
      </c>
      <c r="I31" s="39">
        <v>0.9</v>
      </c>
      <c r="J31" s="118" t="s">
        <v>118</v>
      </c>
      <c r="K31" s="33"/>
      <c r="L31" s="33"/>
      <c r="M31" s="81"/>
    </row>
    <row r="32" spans="1:13" x14ac:dyDescent="0.25">
      <c r="A32" s="6"/>
      <c r="B32" s="2" t="s">
        <v>134</v>
      </c>
      <c r="C32" s="38">
        <v>8.459160000000006</v>
      </c>
      <c r="D32" s="102">
        <v>0.2090940471630752</v>
      </c>
      <c r="E32" s="38">
        <f t="shared" si="0"/>
        <v>1.7687600000000003</v>
      </c>
      <c r="F32" s="107">
        <v>152</v>
      </c>
      <c r="G32" s="107"/>
      <c r="H32" s="39">
        <v>0.36</v>
      </c>
      <c r="I32" s="39">
        <v>0.36</v>
      </c>
      <c r="J32" s="118" t="s">
        <v>118</v>
      </c>
      <c r="K32" s="33"/>
      <c r="L32" s="33"/>
      <c r="M32" s="81"/>
    </row>
    <row r="33" spans="1:13" x14ac:dyDescent="0.25">
      <c r="A33" s="6"/>
      <c r="B33" s="16" t="s">
        <v>135</v>
      </c>
      <c r="C33" s="38">
        <v>23.945779999999978</v>
      </c>
      <c r="D33" s="102">
        <v>0.150131254859938</v>
      </c>
      <c r="E33" s="38">
        <f t="shared" si="0"/>
        <v>3.5950100000000029</v>
      </c>
      <c r="F33" s="107">
        <v>431</v>
      </c>
      <c r="G33" s="107"/>
      <c r="H33" s="39">
        <v>1.03</v>
      </c>
      <c r="I33" s="39">
        <v>1.03</v>
      </c>
      <c r="J33" s="118" t="s">
        <v>118</v>
      </c>
      <c r="K33" s="33"/>
      <c r="L33" s="33"/>
      <c r="M33" s="81"/>
    </row>
    <row r="34" spans="1:13" x14ac:dyDescent="0.25">
      <c r="A34" s="6"/>
      <c r="B34" s="16" t="s">
        <v>136</v>
      </c>
      <c r="C34" s="38">
        <v>2.3491900000000001</v>
      </c>
      <c r="D34" s="102">
        <v>3.8485605676850311E-2</v>
      </c>
      <c r="E34" s="38">
        <f t="shared" si="0"/>
        <v>9.040999999999999E-2</v>
      </c>
      <c r="F34" s="107"/>
      <c r="G34" s="107">
        <v>168</v>
      </c>
      <c r="H34" s="39">
        <v>0.4</v>
      </c>
      <c r="I34" s="39">
        <v>0.4</v>
      </c>
      <c r="J34" s="118" t="s">
        <v>119</v>
      </c>
      <c r="K34" s="33"/>
      <c r="L34" s="33"/>
      <c r="M34" s="81"/>
    </row>
    <row r="35" spans="1:13" ht="14.4" customHeight="1" x14ac:dyDescent="0.25">
      <c r="A35" s="6"/>
      <c r="B35" s="3" t="s">
        <v>64</v>
      </c>
      <c r="C35" s="88">
        <f>SUM(C21:C33)</f>
        <v>169.12281999999999</v>
      </c>
      <c r="D35" s="101">
        <f>E35/C35</f>
        <v>0.18139423171870006</v>
      </c>
      <c r="E35" s="88">
        <f>SUM(E21:E34)</f>
        <v>30.677903999999998</v>
      </c>
      <c r="F35" s="108">
        <f>SUM(F21:F34)</f>
        <v>2872</v>
      </c>
      <c r="G35" s="108">
        <f>SUM(G21:G34)</f>
        <v>168</v>
      </c>
      <c r="H35" s="89">
        <f>SUM(H21:H34)</f>
        <v>6.9600000000000017</v>
      </c>
      <c r="I35" s="89">
        <f>SUM(I21:I34)</f>
        <v>6.9600000000000017</v>
      </c>
      <c r="J35" s="29"/>
      <c r="K35" s="29"/>
      <c r="L35" s="29"/>
      <c r="M35" s="30"/>
    </row>
    <row r="36" spans="1:13" ht="14.4" customHeight="1" thickBot="1" x14ac:dyDescent="0.3">
      <c r="A36" s="8"/>
      <c r="B36" s="9"/>
      <c r="C36" s="9"/>
      <c r="D36" s="9"/>
      <c r="E36" s="9"/>
      <c r="F36" s="109" t="s">
        <v>121</v>
      </c>
      <c r="G36" s="111">
        <f>F35+G35</f>
        <v>3040</v>
      </c>
      <c r="H36" s="9"/>
      <c r="I36" s="112">
        <f>1000*I35/(G36)</f>
        <v>2.289473684210527</v>
      </c>
      <c r="J36" s="92" t="s">
        <v>101</v>
      </c>
      <c r="K36" s="9"/>
      <c r="L36" s="9"/>
      <c r="M36" s="10"/>
    </row>
    <row r="37" spans="1:13" x14ac:dyDescent="0.25">
      <c r="A37" s="84" t="s">
        <v>15</v>
      </c>
      <c r="B37" s="4"/>
      <c r="C37" s="4"/>
      <c r="D37" s="4"/>
      <c r="E37" s="4"/>
      <c r="F37" s="4"/>
      <c r="G37" s="110"/>
      <c r="H37" s="4"/>
      <c r="I37" s="4"/>
      <c r="J37" s="4"/>
      <c r="K37" s="4"/>
      <c r="L37" s="4"/>
      <c r="M37" s="5"/>
    </row>
    <row r="38" spans="1:13" x14ac:dyDescent="0.25">
      <c r="A38" s="6"/>
      <c r="B38" s="19" t="s">
        <v>16</v>
      </c>
      <c r="C38" s="2" t="s">
        <v>65</v>
      </c>
      <c r="D38" s="2"/>
      <c r="E38" s="2"/>
      <c r="F38" s="2"/>
      <c r="G38" s="2"/>
      <c r="H38" s="19" t="s">
        <v>17</v>
      </c>
      <c r="I38" s="50" t="s">
        <v>66</v>
      </c>
      <c r="J38" s="50" t="s">
        <v>67</v>
      </c>
      <c r="K38" s="19"/>
      <c r="L38" s="19"/>
      <c r="M38" s="37"/>
    </row>
    <row r="39" spans="1:13" ht="57" customHeight="1" x14ac:dyDescent="0.35">
      <c r="A39" s="6"/>
      <c r="B39" s="19" t="s">
        <v>18</v>
      </c>
      <c r="C39" s="19"/>
      <c r="D39" s="19"/>
      <c r="E39" s="20"/>
      <c r="F39" s="20" t="s">
        <v>111</v>
      </c>
      <c r="G39" s="20" t="s">
        <v>19</v>
      </c>
      <c r="H39" s="35" t="s">
        <v>108</v>
      </c>
      <c r="I39" s="19"/>
      <c r="J39" s="19"/>
      <c r="K39" s="19"/>
      <c r="L39" s="19"/>
      <c r="M39" s="37"/>
    </row>
    <row r="40" spans="1:13" s="13" customFormat="1" ht="13.2" x14ac:dyDescent="0.25">
      <c r="A40" s="12"/>
      <c r="B40" s="48"/>
      <c r="C40" s="48"/>
      <c r="D40" s="48"/>
      <c r="E40" s="48"/>
      <c r="F40" s="48" t="s">
        <v>7</v>
      </c>
      <c r="G40" s="48" t="s">
        <v>68</v>
      </c>
      <c r="H40" s="48" t="s">
        <v>7</v>
      </c>
      <c r="I40" s="48"/>
      <c r="J40" s="48"/>
      <c r="K40" s="48"/>
      <c r="L40" s="48"/>
      <c r="M40" s="49"/>
    </row>
    <row r="41" spans="1:13" x14ac:dyDescent="0.25">
      <c r="A41" s="6"/>
      <c r="B41" s="2" t="s">
        <v>138</v>
      </c>
      <c r="C41" s="52"/>
      <c r="D41" s="2"/>
      <c r="E41" s="2"/>
      <c r="F41" s="38">
        <v>12.9002</v>
      </c>
      <c r="G41" s="114">
        <v>0.8</v>
      </c>
      <c r="H41" s="115">
        <f>F41*G41</f>
        <v>10.320160000000001</v>
      </c>
      <c r="I41" s="19"/>
      <c r="J41" s="19"/>
      <c r="K41" s="19"/>
      <c r="L41" s="19"/>
      <c r="M41" s="37"/>
    </row>
    <row r="42" spans="1:13" x14ac:dyDescent="0.25">
      <c r="A42" s="6"/>
      <c r="B42" s="2" t="s">
        <v>139</v>
      </c>
      <c r="C42" s="52"/>
      <c r="D42" s="2"/>
      <c r="E42" s="2"/>
      <c r="F42" s="38">
        <v>20.63</v>
      </c>
      <c r="G42" s="114">
        <v>0.8</v>
      </c>
      <c r="H42" s="115">
        <f t="shared" ref="H42:H46" si="1">F42*G42</f>
        <v>16.504000000000001</v>
      </c>
      <c r="I42" s="19"/>
      <c r="J42" s="19"/>
      <c r="K42" s="19"/>
      <c r="L42" s="19"/>
      <c r="M42" s="37"/>
    </row>
    <row r="43" spans="1:13" x14ac:dyDescent="0.25">
      <c r="A43" s="6"/>
      <c r="B43" s="2" t="s">
        <v>140</v>
      </c>
      <c r="C43" s="52"/>
      <c r="D43" s="2"/>
      <c r="E43" s="2"/>
      <c r="F43" s="38">
        <v>5.9865000000000004</v>
      </c>
      <c r="G43" s="114">
        <v>0.6</v>
      </c>
      <c r="H43" s="115">
        <f t="shared" si="1"/>
        <v>3.5919000000000003</v>
      </c>
      <c r="I43" s="19"/>
      <c r="J43" s="19"/>
      <c r="K43" s="19"/>
      <c r="L43" s="19"/>
      <c r="M43" s="37"/>
    </row>
    <row r="44" spans="1:13" x14ac:dyDescent="0.25">
      <c r="A44" s="6"/>
      <c r="B44" s="2" t="s">
        <v>141</v>
      </c>
      <c r="C44" s="52"/>
      <c r="D44" s="2"/>
      <c r="E44" s="2"/>
      <c r="F44" s="38">
        <v>123.54177099999988</v>
      </c>
      <c r="G44" s="114">
        <v>0</v>
      </c>
      <c r="H44" s="115">
        <f t="shared" si="1"/>
        <v>0</v>
      </c>
      <c r="I44" s="19"/>
      <c r="J44" s="19"/>
      <c r="K44" s="19"/>
      <c r="L44" s="19"/>
      <c r="M44" s="37"/>
    </row>
    <row r="45" spans="1:13" x14ac:dyDescent="0.25">
      <c r="A45" s="6"/>
      <c r="B45" s="2" t="s">
        <v>142</v>
      </c>
      <c r="C45" s="52"/>
      <c r="D45" s="2"/>
      <c r="E45" s="2"/>
      <c r="F45" s="38">
        <v>5.4784809999999977</v>
      </c>
      <c r="G45" s="114">
        <v>0</v>
      </c>
      <c r="H45" s="115">
        <f t="shared" si="1"/>
        <v>0</v>
      </c>
      <c r="I45" s="19"/>
      <c r="J45" s="19"/>
      <c r="K45" s="19"/>
      <c r="L45" s="19"/>
      <c r="M45" s="37"/>
    </row>
    <row r="46" spans="1:13" x14ac:dyDescent="0.25">
      <c r="A46" s="6"/>
      <c r="B46" s="2" t="s">
        <v>143</v>
      </c>
      <c r="C46" s="52"/>
      <c r="D46" s="2"/>
      <c r="E46" s="2"/>
      <c r="F46" s="38">
        <v>0.578376</v>
      </c>
      <c r="G46" s="114">
        <v>0.45</v>
      </c>
      <c r="H46" s="115">
        <f t="shared" si="1"/>
        <v>0.26026920000000003</v>
      </c>
      <c r="I46" s="19"/>
      <c r="J46" s="19"/>
      <c r="K46" s="19"/>
      <c r="L46" s="19"/>
      <c r="M46" s="37"/>
    </row>
    <row r="47" spans="1:13" x14ac:dyDescent="0.25">
      <c r="A47" s="6"/>
      <c r="B47" s="3" t="s">
        <v>64</v>
      </c>
      <c r="C47" s="29"/>
      <c r="D47" s="29"/>
      <c r="E47" s="29"/>
      <c r="F47" s="44">
        <f>SUM(F41:F46)</f>
        <v>169.11532799999986</v>
      </c>
      <c r="G47" s="62"/>
      <c r="H47" s="44">
        <f>SUM(H41:H46)</f>
        <v>30.676329200000001</v>
      </c>
      <c r="I47" s="113">
        <f>H47/F47</f>
        <v>0.18139295569943858</v>
      </c>
      <c r="J47" s="29"/>
      <c r="K47" s="29"/>
      <c r="L47" s="29"/>
      <c r="M47" s="30"/>
    </row>
    <row r="48" spans="1:13" ht="5.4" customHeight="1" thickBot="1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10"/>
    </row>
    <row r="49" spans="1:13" x14ac:dyDescent="0.25">
      <c r="A49" s="84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ht="51" customHeight="1" x14ac:dyDescent="0.25">
      <c r="A50" s="6"/>
      <c r="B50" s="20" t="s">
        <v>6</v>
      </c>
      <c r="C50" s="20" t="s">
        <v>69</v>
      </c>
      <c r="D50" s="20"/>
      <c r="E50" s="20" t="s">
        <v>25</v>
      </c>
      <c r="F50" s="20" t="s">
        <v>24</v>
      </c>
      <c r="G50" s="19"/>
      <c r="H50" s="20" t="s">
        <v>161</v>
      </c>
      <c r="I50" s="20" t="s">
        <v>162</v>
      </c>
      <c r="J50" s="20" t="s">
        <v>20</v>
      </c>
      <c r="K50" s="20" t="s">
        <v>112</v>
      </c>
      <c r="L50" s="20" t="s">
        <v>122</v>
      </c>
      <c r="M50" s="21" t="s">
        <v>23</v>
      </c>
    </row>
    <row r="51" spans="1:13" s="13" customFormat="1" ht="13.2" x14ac:dyDescent="0.25">
      <c r="A51" s="12"/>
      <c r="B51" s="48"/>
      <c r="C51" s="48"/>
      <c r="D51" s="48"/>
      <c r="E51" s="48" t="s">
        <v>13</v>
      </c>
      <c r="F51" s="48"/>
      <c r="G51" s="48"/>
      <c r="H51" s="48" t="s">
        <v>13</v>
      </c>
      <c r="I51" s="48" t="s">
        <v>13</v>
      </c>
      <c r="J51" s="48"/>
      <c r="K51" s="48" t="s">
        <v>7</v>
      </c>
      <c r="L51" s="105" t="s">
        <v>113</v>
      </c>
      <c r="M51" s="49"/>
    </row>
    <row r="52" spans="1:13" x14ac:dyDescent="0.25">
      <c r="A52" s="6"/>
      <c r="B52" s="33" t="s">
        <v>144</v>
      </c>
      <c r="C52" s="14" t="s">
        <v>71</v>
      </c>
      <c r="D52" s="2"/>
      <c r="E52" s="39">
        <v>55</v>
      </c>
      <c r="F52" s="14" t="s">
        <v>145</v>
      </c>
      <c r="G52" s="2"/>
      <c r="H52" s="39">
        <v>6.926246472248355</v>
      </c>
      <c r="I52" s="122">
        <f>(E52)/H52</f>
        <v>7.9408089533588662</v>
      </c>
      <c r="J52" s="14" t="s">
        <v>76</v>
      </c>
      <c r="K52" s="39">
        <v>29.7</v>
      </c>
      <c r="L52" s="106">
        <f>(E52-H52)/K52</f>
        <v>1.6186448999242979</v>
      </c>
      <c r="M52" s="7" t="s">
        <v>26</v>
      </c>
    </row>
    <row r="53" spans="1:13" x14ac:dyDescent="0.25">
      <c r="A53" s="6"/>
      <c r="B53" s="33" t="s">
        <v>146</v>
      </c>
      <c r="C53" s="14" t="s">
        <v>70</v>
      </c>
      <c r="D53" s="2"/>
      <c r="E53" s="39">
        <v>30</v>
      </c>
      <c r="F53" s="14" t="s">
        <v>147</v>
      </c>
      <c r="G53" s="2"/>
      <c r="H53" s="39">
        <v>1.2</v>
      </c>
      <c r="I53" s="122">
        <f t="shared" ref="I53:I64" si="2">(E53)/H53</f>
        <v>25</v>
      </c>
      <c r="J53" s="14" t="s">
        <v>76</v>
      </c>
      <c r="K53" s="39">
        <v>0.18</v>
      </c>
      <c r="L53" s="106">
        <f t="shared" ref="L53:L64" si="3">(E53-H53)/K53</f>
        <v>160</v>
      </c>
      <c r="M53" s="7" t="s">
        <v>27</v>
      </c>
    </row>
    <row r="54" spans="1:13" x14ac:dyDescent="0.25">
      <c r="A54" s="6"/>
      <c r="B54" s="33" t="s">
        <v>148</v>
      </c>
      <c r="C54" s="14" t="s">
        <v>70</v>
      </c>
      <c r="D54" s="2"/>
      <c r="E54" s="39">
        <v>200</v>
      </c>
      <c r="F54" s="14" t="s">
        <v>147</v>
      </c>
      <c r="G54" s="2"/>
      <c r="H54" s="39">
        <v>3.2</v>
      </c>
      <c r="I54" s="122">
        <f t="shared" si="2"/>
        <v>62.5</v>
      </c>
      <c r="J54" s="14" t="s">
        <v>76</v>
      </c>
      <c r="K54" s="39">
        <v>9.58</v>
      </c>
      <c r="L54" s="106">
        <f t="shared" si="3"/>
        <v>20.542797494780796</v>
      </c>
      <c r="M54" s="7" t="s">
        <v>27</v>
      </c>
    </row>
    <row r="55" spans="1:13" x14ac:dyDescent="0.25">
      <c r="A55" s="6"/>
      <c r="B55" s="33" t="s">
        <v>149</v>
      </c>
      <c r="C55" s="14" t="s">
        <v>70</v>
      </c>
      <c r="D55" s="2"/>
      <c r="E55" s="39">
        <v>160</v>
      </c>
      <c r="F55" s="14" t="s">
        <v>147</v>
      </c>
      <c r="G55" s="2"/>
      <c r="H55" s="39">
        <v>5.6</v>
      </c>
      <c r="I55" s="122">
        <f t="shared" si="2"/>
        <v>28.571428571428573</v>
      </c>
      <c r="J55" s="14" t="s">
        <v>76</v>
      </c>
      <c r="K55" s="39">
        <v>17.100000000000001</v>
      </c>
      <c r="L55" s="106">
        <f t="shared" si="3"/>
        <v>9.0292397660818704</v>
      </c>
      <c r="M55" s="7" t="s">
        <v>27</v>
      </c>
    </row>
    <row r="56" spans="1:13" x14ac:dyDescent="0.25">
      <c r="A56" s="6"/>
      <c r="B56" s="33" t="s">
        <v>150</v>
      </c>
      <c r="C56" s="14" t="s">
        <v>70</v>
      </c>
      <c r="D56" s="2"/>
      <c r="E56" s="39">
        <v>17</v>
      </c>
      <c r="F56" s="14" t="s">
        <v>147</v>
      </c>
      <c r="G56" s="2"/>
      <c r="H56" s="39">
        <v>0.2</v>
      </c>
      <c r="I56" s="122">
        <f t="shared" si="2"/>
        <v>85</v>
      </c>
      <c r="J56" s="14" t="s">
        <v>76</v>
      </c>
      <c r="K56" s="39">
        <v>0.1</v>
      </c>
      <c r="L56" s="106">
        <f t="shared" si="3"/>
        <v>168</v>
      </c>
      <c r="M56" s="7" t="s">
        <v>27</v>
      </c>
    </row>
    <row r="57" spans="1:13" x14ac:dyDescent="0.25">
      <c r="A57" s="6"/>
      <c r="B57" s="33" t="s">
        <v>151</v>
      </c>
      <c r="C57" s="14" t="s">
        <v>73</v>
      </c>
      <c r="D57" s="2"/>
      <c r="E57" s="39">
        <v>200</v>
      </c>
      <c r="F57" s="14" t="s">
        <v>160</v>
      </c>
      <c r="G57" s="2"/>
      <c r="H57" s="39">
        <v>12</v>
      </c>
      <c r="I57" s="122">
        <f t="shared" si="2"/>
        <v>16.666666666666668</v>
      </c>
      <c r="J57" s="14" t="s">
        <v>76</v>
      </c>
      <c r="K57" s="39">
        <v>16.21</v>
      </c>
      <c r="L57" s="106">
        <f t="shared" si="3"/>
        <v>11.597779148673657</v>
      </c>
      <c r="M57" s="7" t="s">
        <v>27</v>
      </c>
    </row>
    <row r="58" spans="1:13" x14ac:dyDescent="0.25">
      <c r="A58" s="6"/>
      <c r="B58" s="33" t="s">
        <v>152</v>
      </c>
      <c r="C58" s="14" t="s">
        <v>70</v>
      </c>
      <c r="D58" s="2"/>
      <c r="E58" s="39">
        <v>190</v>
      </c>
      <c r="F58" s="14" t="s">
        <v>147</v>
      </c>
      <c r="G58" s="2"/>
      <c r="H58" s="39">
        <v>6</v>
      </c>
      <c r="I58" s="122">
        <f t="shared" si="2"/>
        <v>31.666666666666668</v>
      </c>
      <c r="J58" s="14" t="s">
        <v>76</v>
      </c>
      <c r="K58" s="39">
        <v>6.97</v>
      </c>
      <c r="L58" s="106">
        <f t="shared" si="3"/>
        <v>26.398852223816355</v>
      </c>
      <c r="M58" s="7" t="s">
        <v>27</v>
      </c>
    </row>
    <row r="59" spans="1:13" x14ac:dyDescent="0.25">
      <c r="A59" s="6"/>
      <c r="B59" s="33" t="s">
        <v>153</v>
      </c>
      <c r="C59" s="14" t="s">
        <v>70</v>
      </c>
      <c r="D59" s="2"/>
      <c r="E59" s="39">
        <v>140</v>
      </c>
      <c r="F59" s="14" t="s">
        <v>147</v>
      </c>
      <c r="G59" s="2"/>
      <c r="H59" s="39">
        <v>8</v>
      </c>
      <c r="I59" s="122">
        <f t="shared" si="2"/>
        <v>17.5</v>
      </c>
      <c r="J59" s="14" t="s">
        <v>76</v>
      </c>
      <c r="K59" s="39">
        <v>9.3699999999999992</v>
      </c>
      <c r="L59" s="106">
        <f t="shared" si="3"/>
        <v>14.08751334044824</v>
      </c>
      <c r="M59" s="7" t="s">
        <v>27</v>
      </c>
    </row>
    <row r="60" spans="1:13" x14ac:dyDescent="0.25">
      <c r="A60" s="6"/>
      <c r="B60" s="33" t="s">
        <v>154</v>
      </c>
      <c r="C60" s="14" t="s">
        <v>71</v>
      </c>
      <c r="D60" s="2"/>
      <c r="E60" s="39">
        <v>160</v>
      </c>
      <c r="F60" s="14" t="s">
        <v>147</v>
      </c>
      <c r="G60" s="2"/>
      <c r="H60" s="39">
        <v>4</v>
      </c>
      <c r="I60" s="122">
        <f t="shared" si="2"/>
        <v>40</v>
      </c>
      <c r="J60" s="14" t="s">
        <v>76</v>
      </c>
      <c r="K60" s="39">
        <v>6.61</v>
      </c>
      <c r="L60" s="106">
        <f t="shared" si="3"/>
        <v>23.600605143721634</v>
      </c>
      <c r="M60" s="7" t="s">
        <v>27</v>
      </c>
    </row>
    <row r="61" spans="1:13" x14ac:dyDescent="0.25">
      <c r="A61" s="6"/>
      <c r="B61" s="33" t="s">
        <v>155</v>
      </c>
      <c r="C61" s="14" t="s">
        <v>72</v>
      </c>
      <c r="D61" s="2"/>
      <c r="E61" s="39">
        <v>100</v>
      </c>
      <c r="F61" s="14" t="s">
        <v>145</v>
      </c>
      <c r="G61" s="2"/>
      <c r="H61" s="39">
        <v>2</v>
      </c>
      <c r="I61" s="122">
        <f t="shared" si="2"/>
        <v>50</v>
      </c>
      <c r="J61" s="14" t="s">
        <v>76</v>
      </c>
      <c r="K61" s="39">
        <v>1.5</v>
      </c>
      <c r="L61" s="106">
        <f t="shared" si="3"/>
        <v>65.333333333333329</v>
      </c>
      <c r="M61" s="7" t="s">
        <v>27</v>
      </c>
    </row>
    <row r="62" spans="1:13" x14ac:dyDescent="0.25">
      <c r="A62" s="6"/>
      <c r="B62" s="33" t="s">
        <v>156</v>
      </c>
      <c r="C62" s="14" t="s">
        <v>70</v>
      </c>
      <c r="D62" s="2"/>
      <c r="E62" s="39">
        <v>170</v>
      </c>
      <c r="F62" s="14" t="s">
        <v>147</v>
      </c>
      <c r="G62" s="2"/>
      <c r="H62" s="39">
        <v>3</v>
      </c>
      <c r="I62" s="122">
        <f t="shared" si="2"/>
        <v>56.666666666666664</v>
      </c>
      <c r="J62" s="14" t="s">
        <v>159</v>
      </c>
      <c r="K62" s="39">
        <v>4.75</v>
      </c>
      <c r="L62" s="106">
        <f t="shared" si="3"/>
        <v>35.157894736842103</v>
      </c>
      <c r="M62" s="7" t="s">
        <v>27</v>
      </c>
    </row>
    <row r="63" spans="1:13" x14ac:dyDescent="0.25">
      <c r="A63" s="6"/>
      <c r="B63" s="34" t="s">
        <v>157</v>
      </c>
      <c r="C63" s="14" t="s">
        <v>70</v>
      </c>
      <c r="D63" s="2"/>
      <c r="E63" s="55">
        <v>190</v>
      </c>
      <c r="F63" s="14" t="s">
        <v>147</v>
      </c>
      <c r="G63" s="2"/>
      <c r="H63" s="55">
        <v>5</v>
      </c>
      <c r="I63" s="122">
        <f t="shared" si="2"/>
        <v>38</v>
      </c>
      <c r="J63" s="14" t="s">
        <v>159</v>
      </c>
      <c r="K63" s="55">
        <v>1.77</v>
      </c>
      <c r="L63" s="106">
        <f t="shared" si="3"/>
        <v>104.51977401129943</v>
      </c>
      <c r="M63" s="7" t="s">
        <v>27</v>
      </c>
    </row>
    <row r="64" spans="1:13" x14ac:dyDescent="0.25">
      <c r="A64" s="6"/>
      <c r="B64" s="34" t="s">
        <v>158</v>
      </c>
      <c r="C64" s="14" t="s">
        <v>74</v>
      </c>
      <c r="D64" s="2"/>
      <c r="E64" s="55">
        <v>190</v>
      </c>
      <c r="F64" s="14" t="s">
        <v>75</v>
      </c>
      <c r="G64" s="2"/>
      <c r="H64" s="55">
        <v>2</v>
      </c>
      <c r="I64" s="122">
        <f t="shared" si="2"/>
        <v>95</v>
      </c>
      <c r="J64" s="14" t="s">
        <v>159</v>
      </c>
      <c r="K64" s="55">
        <v>3.6</v>
      </c>
      <c r="L64" s="106">
        <f t="shared" si="3"/>
        <v>52.222222222222221</v>
      </c>
      <c r="M64" s="7" t="s">
        <v>27</v>
      </c>
    </row>
    <row r="65" spans="1:13" ht="7.95" customHeight="1" thickBot="1" x14ac:dyDescent="0.3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10"/>
    </row>
    <row r="66" spans="1:13" x14ac:dyDescent="0.25">
      <c r="A66" s="84" t="s">
        <v>21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</row>
    <row r="67" spans="1:13" ht="38.4" x14ac:dyDescent="0.35">
      <c r="A67" s="6"/>
      <c r="B67" s="20" t="s">
        <v>6</v>
      </c>
      <c r="C67" s="20" t="s">
        <v>2</v>
      </c>
      <c r="D67" s="20" t="s">
        <v>32</v>
      </c>
      <c r="E67" s="20"/>
      <c r="F67" s="20"/>
      <c r="G67" s="20"/>
      <c r="H67" s="35" t="s">
        <v>108</v>
      </c>
      <c r="I67" s="20" t="s">
        <v>36</v>
      </c>
      <c r="J67" s="20" t="s">
        <v>37</v>
      </c>
      <c r="K67" s="20" t="s">
        <v>98</v>
      </c>
      <c r="L67" s="19"/>
      <c r="M67" s="21"/>
    </row>
    <row r="68" spans="1:13" x14ac:dyDescent="0.25">
      <c r="A68" s="12"/>
      <c r="B68" s="48"/>
      <c r="C68" s="48"/>
      <c r="D68" s="48" t="s">
        <v>33</v>
      </c>
      <c r="E68" s="48"/>
      <c r="F68" s="48"/>
      <c r="G68" s="48"/>
      <c r="H68" s="48" t="s">
        <v>7</v>
      </c>
      <c r="I68" s="48" t="s">
        <v>103</v>
      </c>
      <c r="J68" s="48"/>
      <c r="K68" s="48"/>
      <c r="L68" s="48"/>
      <c r="M68" s="49"/>
    </row>
    <row r="69" spans="1:13" x14ac:dyDescent="0.25">
      <c r="A69" s="6"/>
      <c r="B69" s="2" t="str">
        <f>B46</f>
        <v>Straße mit RW-Kanal und MW-Kanal</v>
      </c>
      <c r="C69" s="15" t="s">
        <v>123</v>
      </c>
      <c r="D69" s="41">
        <v>360</v>
      </c>
      <c r="E69" s="2"/>
      <c r="F69" s="2"/>
      <c r="G69" s="41"/>
      <c r="H69" s="39">
        <v>30.6</v>
      </c>
      <c r="I69" s="36">
        <f>IF(H69&gt;0,D69/H69,"")</f>
        <v>11.76470588235294</v>
      </c>
      <c r="J69" s="53">
        <v>0.4</v>
      </c>
      <c r="K69" s="2" t="s">
        <v>26</v>
      </c>
      <c r="L69" s="19"/>
      <c r="M69" s="37"/>
    </row>
    <row r="70" spans="1:13" x14ac:dyDescent="0.25">
      <c r="A70" s="6"/>
      <c r="B70" s="29"/>
      <c r="C70" s="29"/>
      <c r="D70" s="87">
        <f>SUM(D69:D69)</f>
        <v>360</v>
      </c>
      <c r="E70" s="120">
        <f>D70/E29</f>
        <v>193.63271101931483</v>
      </c>
      <c r="F70" s="121" t="s">
        <v>102</v>
      </c>
      <c r="G70" s="58"/>
      <c r="H70" s="59"/>
      <c r="I70" s="60"/>
      <c r="J70" s="61"/>
      <c r="K70" s="29"/>
      <c r="L70" s="29"/>
      <c r="M70" s="30"/>
    </row>
    <row r="71" spans="1:13" ht="7.2" customHeight="1" thickBot="1" x14ac:dyDescent="0.3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10"/>
    </row>
    <row r="72" spans="1:13" x14ac:dyDescent="0.25">
      <c r="A72" s="84" t="s">
        <v>175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</row>
    <row r="73" spans="1:13" ht="30" x14ac:dyDescent="0.25">
      <c r="A73" s="6"/>
      <c r="B73" s="20" t="s">
        <v>176</v>
      </c>
      <c r="C73" s="20" t="s">
        <v>179</v>
      </c>
      <c r="D73" s="20"/>
      <c r="E73" s="20" t="s">
        <v>180</v>
      </c>
      <c r="F73" s="20" t="s">
        <v>189</v>
      </c>
      <c r="G73" s="142"/>
      <c r="H73" s="145" t="s">
        <v>195</v>
      </c>
      <c r="I73" s="20"/>
      <c r="J73" s="20"/>
      <c r="K73" s="20"/>
      <c r="L73" s="19"/>
      <c r="M73" s="21"/>
    </row>
    <row r="74" spans="1:13" ht="7.5" customHeight="1" x14ac:dyDescent="0.25">
      <c r="A74" s="6"/>
      <c r="B74" s="20"/>
      <c r="C74" s="20"/>
      <c r="D74" s="20"/>
      <c r="E74" s="20"/>
      <c r="F74" s="20"/>
      <c r="G74" s="142"/>
      <c r="H74" s="145"/>
      <c r="I74" s="20"/>
      <c r="J74" s="20"/>
      <c r="K74" s="20"/>
      <c r="L74" s="19"/>
      <c r="M74" s="21"/>
    </row>
    <row r="75" spans="1:13" x14ac:dyDescent="0.25">
      <c r="A75" s="6"/>
      <c r="B75" s="34" t="s">
        <v>177</v>
      </c>
      <c r="C75" s="43" t="s">
        <v>181</v>
      </c>
      <c r="D75" s="54"/>
      <c r="E75" s="82" t="s">
        <v>186</v>
      </c>
      <c r="F75" s="143" t="s">
        <v>190</v>
      </c>
      <c r="G75" s="66"/>
      <c r="H75" s="53" t="s">
        <v>193</v>
      </c>
      <c r="I75" s="55"/>
      <c r="J75" s="41"/>
      <c r="K75" s="53"/>
      <c r="L75" s="55"/>
      <c r="M75" s="144"/>
    </row>
    <row r="76" spans="1:13" x14ac:dyDescent="0.25">
      <c r="A76" s="6"/>
      <c r="B76" s="34" t="s">
        <v>178</v>
      </c>
      <c r="C76" s="43" t="s">
        <v>181</v>
      </c>
      <c r="D76" s="54"/>
      <c r="E76" s="82" t="s">
        <v>186</v>
      </c>
      <c r="F76" t="s">
        <v>190</v>
      </c>
      <c r="G76" s="66"/>
      <c r="H76" s="53" t="s">
        <v>192</v>
      </c>
      <c r="I76" s="55"/>
      <c r="J76" s="41"/>
      <c r="K76" s="55"/>
      <c r="L76" s="55"/>
      <c r="M76" s="144"/>
    </row>
    <row r="77" spans="1:13" x14ac:dyDescent="0.25">
      <c r="A77" s="6"/>
      <c r="B77" s="34" t="s">
        <v>182</v>
      </c>
      <c r="C77" s="43" t="s">
        <v>183</v>
      </c>
      <c r="D77" s="54"/>
      <c r="E77" s="82" t="s">
        <v>187</v>
      </c>
      <c r="F77" t="s">
        <v>190</v>
      </c>
      <c r="G77" s="66"/>
      <c r="H77" s="53"/>
      <c r="I77" s="55"/>
      <c r="J77" s="41"/>
      <c r="K77" s="55"/>
      <c r="L77" s="55"/>
      <c r="M77" s="144"/>
    </row>
    <row r="78" spans="1:13" x14ac:dyDescent="0.25">
      <c r="A78" s="6"/>
      <c r="B78" s="34" t="s">
        <v>184</v>
      </c>
      <c r="C78" s="43" t="s">
        <v>183</v>
      </c>
      <c r="D78" s="54"/>
      <c r="E78" s="82" t="s">
        <v>187</v>
      </c>
      <c r="F78" t="s">
        <v>190</v>
      </c>
      <c r="G78" s="66"/>
      <c r="H78" s="53"/>
      <c r="I78" s="55"/>
      <c r="J78" s="41"/>
      <c r="K78" s="55"/>
      <c r="L78" s="55"/>
      <c r="M78" s="144"/>
    </row>
    <row r="79" spans="1:13" x14ac:dyDescent="0.25">
      <c r="A79" s="6"/>
      <c r="B79" s="34" t="s">
        <v>185</v>
      </c>
      <c r="C79" s="43" t="s">
        <v>38</v>
      </c>
      <c r="D79" s="54"/>
      <c r="E79" s="82" t="s">
        <v>188</v>
      </c>
      <c r="F79" t="s">
        <v>190</v>
      </c>
      <c r="G79" s="66"/>
      <c r="H79" s="53"/>
      <c r="I79" s="55"/>
      <c r="J79" s="41"/>
      <c r="K79" s="55"/>
      <c r="L79" s="55"/>
      <c r="M79" s="144"/>
    </row>
    <row r="80" spans="1:13" x14ac:dyDescent="0.25">
      <c r="A80" s="6"/>
      <c r="B80" s="34" t="s">
        <v>191</v>
      </c>
      <c r="C80" s="43" t="s">
        <v>38</v>
      </c>
      <c r="D80" s="54"/>
      <c r="E80" s="82" t="s">
        <v>188</v>
      </c>
      <c r="F80" t="s">
        <v>190</v>
      </c>
      <c r="G80" s="66"/>
      <c r="H80" s="53" t="s">
        <v>194</v>
      </c>
      <c r="I80" s="55"/>
      <c r="J80" s="41"/>
      <c r="K80" s="55"/>
      <c r="L80" s="55"/>
      <c r="M80" s="144"/>
    </row>
    <row r="81" spans="1:13" ht="7.2" customHeight="1" thickBot="1" x14ac:dyDescent="0.3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</row>
    <row r="82" spans="1:13" x14ac:dyDescent="0.25">
      <c r="A82" s="84" t="s">
        <v>80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5"/>
    </row>
    <row r="83" spans="1:13" ht="55.2" customHeight="1" x14ac:dyDescent="0.35">
      <c r="A83" s="6"/>
      <c r="B83" s="20" t="s">
        <v>78</v>
      </c>
      <c r="C83" s="19" t="s">
        <v>88</v>
      </c>
      <c r="D83" s="20" t="s">
        <v>87</v>
      </c>
      <c r="E83" s="19"/>
      <c r="F83" s="20" t="s">
        <v>37</v>
      </c>
      <c r="G83" s="20" t="s">
        <v>86</v>
      </c>
      <c r="H83" s="20"/>
      <c r="I83" s="20" t="s">
        <v>163</v>
      </c>
      <c r="J83" s="20" t="s">
        <v>85</v>
      </c>
      <c r="K83" s="20"/>
      <c r="L83" s="20"/>
      <c r="M83" s="37"/>
    </row>
    <row r="84" spans="1:13" x14ac:dyDescent="0.25">
      <c r="A84" s="12"/>
      <c r="B84" s="48"/>
      <c r="C84" s="48" t="s">
        <v>81</v>
      </c>
      <c r="D84" s="48" t="s">
        <v>49</v>
      </c>
      <c r="E84" s="48"/>
      <c r="F84" s="48" t="s">
        <v>49</v>
      </c>
      <c r="G84" s="65" t="s">
        <v>110</v>
      </c>
      <c r="H84" s="48"/>
      <c r="I84" s="48" t="s">
        <v>83</v>
      </c>
      <c r="J84" s="48" t="s">
        <v>84</v>
      </c>
      <c r="K84" s="48"/>
      <c r="L84" s="48"/>
      <c r="M84" s="49"/>
    </row>
    <row r="85" spans="1:13" x14ac:dyDescent="0.25">
      <c r="A85" s="6"/>
      <c r="B85" s="103" t="str">
        <f t="shared" ref="B85:B97" si="4">B52</f>
        <v>RÜ01_SK</v>
      </c>
      <c r="C85" s="43">
        <v>45366.034</v>
      </c>
      <c r="D85" s="54">
        <f>C85/$C$98</f>
        <v>0.63874792434535899</v>
      </c>
      <c r="E85" s="82"/>
      <c r="F85" s="53">
        <v>0.4</v>
      </c>
      <c r="G85" s="66">
        <f>(C85*F85)/$B$103</f>
        <v>0.13283079648349719</v>
      </c>
      <c r="H85" s="67"/>
      <c r="I85" s="55">
        <v>30.8</v>
      </c>
      <c r="J85" s="41">
        <v>224.7</v>
      </c>
      <c r="K85" s="67"/>
      <c r="L85" s="67"/>
      <c r="M85" s="37"/>
    </row>
    <row r="86" spans="1:13" x14ac:dyDescent="0.25">
      <c r="A86" s="6"/>
      <c r="B86" s="103" t="str">
        <f t="shared" si="4"/>
        <v>RÜ02</v>
      </c>
      <c r="C86" s="43">
        <v>16</v>
      </c>
      <c r="D86" s="54">
        <f t="shared" ref="D86:D97" si="5">C86/$C$98</f>
        <v>2.252779422932528E-4</v>
      </c>
      <c r="E86" s="82"/>
      <c r="F86" s="53"/>
      <c r="G86" s="66">
        <f t="shared" ref="G86:G97" si="6">(C86*F86)/$B$103</f>
        <v>0</v>
      </c>
      <c r="H86" s="67"/>
      <c r="I86" s="55">
        <v>0.13</v>
      </c>
      <c r="J86" s="41">
        <v>0.1</v>
      </c>
      <c r="K86" s="67"/>
      <c r="L86" s="67"/>
      <c r="M86" s="37"/>
    </row>
    <row r="87" spans="1:13" x14ac:dyDescent="0.25">
      <c r="A87" s="6"/>
      <c r="B87" s="103" t="str">
        <f t="shared" si="4"/>
        <v>RÜ04</v>
      </c>
      <c r="C87" s="43">
        <v>2380.5189999999998</v>
      </c>
      <c r="D87" s="54">
        <f t="shared" si="5"/>
        <v>3.3517401369374492E-2</v>
      </c>
      <c r="E87" s="82"/>
      <c r="F87" s="53"/>
      <c r="G87" s="66">
        <f t="shared" si="6"/>
        <v>0</v>
      </c>
      <c r="H87" s="67"/>
      <c r="I87" s="55">
        <v>16.2</v>
      </c>
      <c r="J87" s="41">
        <v>52.9</v>
      </c>
      <c r="K87" s="67"/>
      <c r="L87" s="67"/>
      <c r="M87" s="37"/>
    </row>
    <row r="88" spans="1:13" x14ac:dyDescent="0.25">
      <c r="A88" s="6"/>
      <c r="B88" s="103" t="str">
        <f t="shared" si="4"/>
        <v>RÜ05</v>
      </c>
      <c r="C88" s="43">
        <v>3590.6410000000001</v>
      </c>
      <c r="D88" s="54">
        <f t="shared" si="5"/>
        <v>5.0555763499611724E-2</v>
      </c>
      <c r="E88" s="82"/>
      <c r="F88" s="53"/>
      <c r="G88" s="66">
        <f t="shared" si="6"/>
        <v>0</v>
      </c>
      <c r="H88" s="67"/>
      <c r="I88" s="55">
        <v>29.47</v>
      </c>
      <c r="J88" s="41">
        <v>160.1</v>
      </c>
      <c r="K88" s="67"/>
      <c r="L88" s="67"/>
      <c r="M88" s="37"/>
    </row>
    <row r="89" spans="1:13" x14ac:dyDescent="0.25">
      <c r="A89" s="6"/>
      <c r="B89" s="103" t="str">
        <f t="shared" si="4"/>
        <v>RÜ05a</v>
      </c>
      <c r="C89" s="43">
        <v>0.17699999999999999</v>
      </c>
      <c r="D89" s="54">
        <f t="shared" si="5"/>
        <v>2.4921372366191089E-6</v>
      </c>
      <c r="E89" s="82"/>
      <c r="F89" s="53"/>
      <c r="G89" s="66">
        <f t="shared" si="6"/>
        <v>0</v>
      </c>
      <c r="H89" s="67"/>
      <c r="I89" s="55">
        <v>7.0000000000000007E-2</v>
      </c>
      <c r="J89" s="41">
        <v>0</v>
      </c>
      <c r="K89" s="67"/>
      <c r="L89" s="67"/>
      <c r="M89" s="37"/>
    </row>
    <row r="90" spans="1:13" x14ac:dyDescent="0.25">
      <c r="A90" s="6"/>
      <c r="B90" s="103" t="str">
        <f t="shared" si="4"/>
        <v>RÜ06</v>
      </c>
      <c r="C90" s="43">
        <v>7538.5820000000003</v>
      </c>
      <c r="D90" s="54">
        <f t="shared" si="5"/>
        <v>0.10614226504805965</v>
      </c>
      <c r="E90" s="82"/>
      <c r="F90" s="53"/>
      <c r="G90" s="66">
        <f t="shared" si="6"/>
        <v>0</v>
      </c>
      <c r="H90" s="67"/>
      <c r="I90" s="55">
        <v>24.13</v>
      </c>
      <c r="J90" s="41">
        <v>115</v>
      </c>
      <c r="K90" s="67"/>
      <c r="L90" s="67"/>
      <c r="M90" s="37"/>
    </row>
    <row r="91" spans="1:13" x14ac:dyDescent="0.25">
      <c r="A91" s="6"/>
      <c r="B91" s="103" t="str">
        <f t="shared" si="4"/>
        <v>RÜ07</v>
      </c>
      <c r="C91" s="43">
        <v>1536.463</v>
      </c>
      <c r="D91" s="54">
        <f t="shared" si="5"/>
        <v>2.1633201440607378E-2</v>
      </c>
      <c r="E91" s="82"/>
      <c r="F91" s="53"/>
      <c r="G91" s="66">
        <f t="shared" si="6"/>
        <v>0</v>
      </c>
      <c r="H91" s="67"/>
      <c r="I91" s="55">
        <v>11.6</v>
      </c>
      <c r="J91" s="41">
        <v>27</v>
      </c>
      <c r="K91" s="67"/>
      <c r="L91" s="67"/>
      <c r="M91" s="37"/>
    </row>
    <row r="92" spans="1:13" x14ac:dyDescent="0.25">
      <c r="A92" s="6"/>
      <c r="B92" s="103" t="str">
        <f t="shared" si="4"/>
        <v>RÜ08</v>
      </c>
      <c r="C92" s="43">
        <v>4176.0829999999996</v>
      </c>
      <c r="D92" s="54">
        <f t="shared" si="5"/>
        <v>5.879871156786462E-2</v>
      </c>
      <c r="E92" s="82"/>
      <c r="F92" s="53"/>
      <c r="G92" s="66">
        <f t="shared" si="6"/>
        <v>0</v>
      </c>
      <c r="H92" s="67"/>
      <c r="I92" s="55">
        <v>31.4</v>
      </c>
      <c r="J92" s="41">
        <v>167.5</v>
      </c>
      <c r="K92" s="67"/>
      <c r="L92" s="67"/>
      <c r="M92" s="37"/>
    </row>
    <row r="93" spans="1:13" x14ac:dyDescent="0.25">
      <c r="A93" s="6"/>
      <c r="B93" s="103" t="str">
        <f t="shared" si="4"/>
        <v>RÜ09</v>
      </c>
      <c r="C93" s="43">
        <v>1045.6479999999999</v>
      </c>
      <c r="D93" s="54">
        <f t="shared" si="5"/>
        <v>1.472258936269095E-2</v>
      </c>
      <c r="E93" s="82"/>
      <c r="F93" s="53"/>
      <c r="G93" s="66">
        <f t="shared" si="6"/>
        <v>0</v>
      </c>
      <c r="H93" s="67"/>
      <c r="I93" s="55">
        <v>10.07</v>
      </c>
      <c r="J93" s="41">
        <v>19</v>
      </c>
      <c r="K93" s="67"/>
      <c r="L93" s="67"/>
      <c r="M93" s="37"/>
    </row>
    <row r="94" spans="1:13" x14ac:dyDescent="0.25">
      <c r="A94" s="6"/>
      <c r="B94" s="103" t="str">
        <f t="shared" si="4"/>
        <v>RÜ10</v>
      </c>
      <c r="C94" s="41">
        <v>513.80100000000004</v>
      </c>
      <c r="D94" s="54">
        <f t="shared" si="5"/>
        <v>7.2342520017634748E-3</v>
      </c>
      <c r="E94" s="82"/>
      <c r="F94" s="53"/>
      <c r="G94" s="66">
        <f t="shared" si="6"/>
        <v>0</v>
      </c>
      <c r="H94" s="67"/>
      <c r="I94" s="55">
        <v>8.6</v>
      </c>
      <c r="J94" s="41">
        <v>14.1</v>
      </c>
      <c r="K94" s="67"/>
      <c r="L94" s="67"/>
      <c r="M94" s="37"/>
    </row>
    <row r="95" spans="1:13" x14ac:dyDescent="0.25">
      <c r="A95" s="6"/>
      <c r="B95" s="103" t="str">
        <f t="shared" si="4"/>
        <v>RÜ11</v>
      </c>
      <c r="C95" s="41">
        <v>2951.37</v>
      </c>
      <c r="D95" s="54">
        <f t="shared" si="5"/>
        <v>4.155491003412734E-2</v>
      </c>
      <c r="E95" s="82"/>
      <c r="F95" s="53"/>
      <c r="G95" s="66">
        <f t="shared" si="6"/>
        <v>0</v>
      </c>
      <c r="H95" s="67"/>
      <c r="I95" s="55">
        <v>29.73</v>
      </c>
      <c r="J95" s="41">
        <v>161.4</v>
      </c>
      <c r="K95" s="67"/>
      <c r="L95" s="67"/>
      <c r="M95" s="37"/>
    </row>
    <row r="96" spans="1:13" x14ac:dyDescent="0.25">
      <c r="A96" s="6"/>
      <c r="B96" s="103" t="str">
        <f t="shared" si="4"/>
        <v>RÜ12</v>
      </c>
      <c r="C96" s="41">
        <v>429.08100000000002</v>
      </c>
      <c r="D96" s="54">
        <f t="shared" si="5"/>
        <v>6.0414052973207007E-3</v>
      </c>
      <c r="E96" s="82"/>
      <c r="F96" s="53"/>
      <c r="G96" s="66">
        <f t="shared" si="6"/>
        <v>0</v>
      </c>
      <c r="H96" s="67"/>
      <c r="I96" s="55">
        <v>3.33</v>
      </c>
      <c r="J96" s="41">
        <v>2.2999999999999998</v>
      </c>
      <c r="K96" s="67"/>
      <c r="L96" s="67"/>
      <c r="M96" s="37"/>
    </row>
    <row r="97" spans="1:13" x14ac:dyDescent="0.25">
      <c r="A97" s="6"/>
      <c r="B97" s="103" t="str">
        <f t="shared" si="4"/>
        <v>RÜ13</v>
      </c>
      <c r="C97" s="41">
        <v>1478.9770000000001</v>
      </c>
      <c r="D97" s="54">
        <f t="shared" si="5"/>
        <v>2.0823805953690509E-2</v>
      </c>
      <c r="E97" s="82"/>
      <c r="F97" s="53"/>
      <c r="G97" s="66">
        <f t="shared" si="6"/>
        <v>0</v>
      </c>
      <c r="H97" s="67"/>
      <c r="I97" s="39">
        <v>6.6</v>
      </c>
      <c r="J97" s="41">
        <v>9.4</v>
      </c>
      <c r="K97" s="67"/>
      <c r="L97" s="67"/>
      <c r="M97" s="37"/>
    </row>
    <row r="98" spans="1:13" x14ac:dyDescent="0.25">
      <c r="A98" s="6"/>
      <c r="B98" s="29"/>
      <c r="C98" s="87">
        <f>SUM(C85:C97)</f>
        <v>71023.376000000018</v>
      </c>
      <c r="D98" s="42">
        <f>SUM(D85:D97)</f>
        <v>0.99999999999999978</v>
      </c>
      <c r="E98" s="58"/>
      <c r="F98" s="58"/>
      <c r="G98" s="58"/>
      <c r="H98" s="60"/>
      <c r="I98" s="59"/>
      <c r="J98" s="59"/>
      <c r="K98" s="60"/>
      <c r="L98" s="60"/>
      <c r="M98" s="30"/>
    </row>
    <row r="99" spans="1:13" ht="7.95" customHeight="1" thickBot="1" x14ac:dyDescent="0.3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10"/>
    </row>
    <row r="100" spans="1:13" ht="16.2" x14ac:dyDescent="0.35">
      <c r="A100" s="84" t="s">
        <v>89</v>
      </c>
      <c r="B100" s="4"/>
      <c r="C100" s="4"/>
      <c r="D100" s="4"/>
      <c r="E100" s="141" t="s">
        <v>172</v>
      </c>
      <c r="F100" s="137"/>
      <c r="G100" s="137"/>
      <c r="H100" s="1"/>
      <c r="I100" s="141" t="s">
        <v>173</v>
      </c>
      <c r="J100" s="137"/>
      <c r="K100" s="137"/>
      <c r="L100" s="1"/>
      <c r="M100" s="80"/>
    </row>
    <row r="101" spans="1:13" ht="16.2" x14ac:dyDescent="0.35">
      <c r="A101" s="6"/>
      <c r="B101" s="35" t="s">
        <v>90</v>
      </c>
      <c r="C101" s="35" t="s">
        <v>88</v>
      </c>
      <c r="D101" s="20"/>
      <c r="E101" s="19" t="s">
        <v>92</v>
      </c>
      <c r="F101" s="19" t="s">
        <v>93</v>
      </c>
      <c r="G101" s="138" t="s">
        <v>97</v>
      </c>
      <c r="H101" s="1"/>
      <c r="I101" s="19" t="s">
        <v>92</v>
      </c>
      <c r="J101" s="19" t="s">
        <v>93</v>
      </c>
      <c r="K101" s="138" t="s">
        <v>97</v>
      </c>
      <c r="L101" s="1"/>
      <c r="M101" s="37"/>
    </row>
    <row r="102" spans="1:13" x14ac:dyDescent="0.25">
      <c r="A102" s="12"/>
      <c r="B102" s="48" t="s">
        <v>81</v>
      </c>
      <c r="C102" s="48" t="s">
        <v>81</v>
      </c>
      <c r="D102" s="48"/>
      <c r="E102" s="48" t="s">
        <v>49</v>
      </c>
      <c r="F102" s="48" t="s">
        <v>49</v>
      </c>
      <c r="G102" s="139" t="s">
        <v>95</v>
      </c>
      <c r="H102" s="65"/>
      <c r="I102" s="48" t="s">
        <v>49</v>
      </c>
      <c r="J102" s="48" t="s">
        <v>49</v>
      </c>
      <c r="K102" s="139" t="s">
        <v>96</v>
      </c>
      <c r="L102" s="65"/>
      <c r="M102" s="49"/>
    </row>
    <row r="103" spans="1:13" x14ac:dyDescent="0.25">
      <c r="A103" s="6"/>
      <c r="B103" s="43">
        <v>136613</v>
      </c>
      <c r="C103" s="83">
        <f>C98</f>
        <v>71023.376000000018</v>
      </c>
      <c r="D103" s="58"/>
      <c r="E103" s="117">
        <f>(B103-C103)/B103</f>
        <v>0.48011261007371175</v>
      </c>
      <c r="F103" s="68">
        <f>H11</f>
        <v>0.47494444444444445</v>
      </c>
      <c r="G103" s="140">
        <f>E103/F103</f>
        <v>1.0108816213974514</v>
      </c>
      <c r="H103" s="1"/>
      <c r="I103" s="117">
        <f>E103+G98</f>
        <v>0.48011261007371175</v>
      </c>
      <c r="J103" s="68">
        <f>I11</f>
        <v>0.62494444444444441</v>
      </c>
      <c r="K103" s="140">
        <f>I103/J103</f>
        <v>0.76824846487037179</v>
      </c>
      <c r="L103" s="1"/>
      <c r="M103" s="30"/>
    </row>
    <row r="104" spans="1:13" ht="8.4" customHeight="1" thickBot="1" x14ac:dyDescent="0.3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10"/>
    </row>
    <row r="106" spans="1:13" ht="17.399999999999999" x14ac:dyDescent="0.3">
      <c r="B106" s="129" t="s">
        <v>167</v>
      </c>
    </row>
    <row r="107" spans="1:13" ht="14.4" thickBot="1" x14ac:dyDescent="0.3"/>
    <row r="108" spans="1:13" ht="18" thickBot="1" x14ac:dyDescent="0.35">
      <c r="B108" s="97" t="s">
        <v>164</v>
      </c>
      <c r="C108" s="98"/>
      <c r="D108" s="98"/>
      <c r="E108" s="98"/>
      <c r="F108" s="98"/>
      <c r="G108" s="98"/>
      <c r="H108" s="98"/>
      <c r="I108" s="99"/>
    </row>
    <row r="109" spans="1:13" ht="18" thickBot="1" x14ac:dyDescent="0.35">
      <c r="B109" s="130"/>
    </row>
    <row r="110" spans="1:13" ht="18" thickBot="1" x14ac:dyDescent="0.35">
      <c r="B110" s="131" t="s">
        <v>168</v>
      </c>
      <c r="C110" s="127"/>
      <c r="D110" s="127"/>
      <c r="E110" s="127"/>
      <c r="F110" s="127"/>
      <c r="G110" s="127"/>
      <c r="H110" s="127"/>
      <c r="I110" s="128"/>
    </row>
    <row r="111" spans="1:13" ht="18" thickBot="1" x14ac:dyDescent="0.35">
      <c r="B111" s="130"/>
    </row>
    <row r="112" spans="1:13" ht="18" thickBot="1" x14ac:dyDescent="0.35">
      <c r="B112" s="132" t="s">
        <v>165</v>
      </c>
      <c r="C112" s="125"/>
      <c r="D112" s="125"/>
      <c r="E112" s="125"/>
      <c r="F112" s="125"/>
      <c r="G112" s="125"/>
      <c r="H112" s="125"/>
      <c r="I112" s="126"/>
    </row>
    <row r="113" spans="2:9" ht="18" thickBot="1" x14ac:dyDescent="0.35">
      <c r="B113" s="130"/>
    </row>
    <row r="114" spans="2:9" ht="18" thickBot="1" x14ac:dyDescent="0.35">
      <c r="B114" s="133" t="s">
        <v>166</v>
      </c>
      <c r="C114" s="123"/>
      <c r="D114" s="123"/>
      <c r="E114" s="123"/>
      <c r="F114" s="123"/>
      <c r="G114" s="123"/>
      <c r="H114" s="123"/>
      <c r="I114" s="124"/>
    </row>
    <row r="115" spans="2:9" ht="14.4" thickBot="1" x14ac:dyDescent="0.3"/>
    <row r="116" spans="2:9" ht="18" thickBot="1" x14ac:dyDescent="0.35">
      <c r="B116" s="136">
        <v>1.1000000000000001</v>
      </c>
      <c r="C116" s="134" t="s">
        <v>169</v>
      </c>
      <c r="D116" s="134"/>
      <c r="E116" s="134"/>
      <c r="F116" s="134"/>
      <c r="G116" s="134"/>
      <c r="H116" s="134"/>
      <c r="I116" s="135"/>
    </row>
    <row r="117" spans="2:9" ht="14.4" thickBot="1" x14ac:dyDescent="0.3"/>
    <row r="118" spans="2:9" ht="18" thickBot="1" x14ac:dyDescent="0.35">
      <c r="B118" s="136">
        <v>0.9</v>
      </c>
      <c r="C118" s="134" t="s">
        <v>170</v>
      </c>
      <c r="D118" s="134"/>
      <c r="E118" s="134"/>
      <c r="F118" s="134"/>
      <c r="G118" s="134"/>
      <c r="H118" s="134"/>
      <c r="I118" s="135"/>
    </row>
  </sheetData>
  <conditionalFormatting sqref="G103">
    <cfRule type="cellIs" dxfId="7" priority="45" operator="greaterThanOrEqual">
      <formula>1</formula>
    </cfRule>
    <cfRule type="cellIs" dxfId="6" priority="46" operator="lessThan">
      <formula>1</formula>
    </cfRule>
  </conditionalFormatting>
  <conditionalFormatting sqref="K103">
    <cfRule type="cellIs" dxfId="5" priority="27" operator="greaterThanOrEqual">
      <formula>1</formula>
    </cfRule>
    <cfRule type="cellIs" dxfId="4" priority="28" operator="lessThan">
      <formula>1</formula>
    </cfRule>
  </conditionalFormatting>
  <conditionalFormatting sqref="B118">
    <cfRule type="cellIs" dxfId="3" priority="1" operator="greaterThanOrEqual">
      <formula>1</formula>
    </cfRule>
    <cfRule type="cellIs" dxfId="2" priority="2" operator="lessThan">
      <formula>1</formula>
    </cfRule>
  </conditionalFormatting>
  <conditionalFormatting sqref="B116">
    <cfRule type="cellIs" dxfId="1" priority="3" operator="greaterThanOrEqual">
      <formula>1</formula>
    </cfRule>
    <cfRule type="cellIs" dxfId="0" priority="4" operator="lessThan">
      <formula>1</formula>
    </cfRule>
  </conditionalFormatting>
  <dataValidations count="7">
    <dataValidation type="list" errorStyle="information" allowBlank="1" showInputMessage="1" sqref="K21:M34 M52:M64 K69 F69">
      <formula1>JaNein</formula1>
    </dataValidation>
    <dataValidation type="list" allowBlank="1" sqref="C52:C64">
      <formula1>Drosseltypen</formula1>
    </dataValidation>
    <dataValidation allowBlank="1" sqref="B52:B64 B85:B97 B112 C75:C80"/>
    <dataValidation type="list" errorStyle="information" allowBlank="1" showInputMessage="1" sqref="J21:J34">
      <formula1>Regenabfluss</formula1>
    </dataValidation>
    <dataValidation type="list" allowBlank="1" sqref="C69">
      <formula1>Bauwerkstyp</formula1>
    </dataValidation>
    <dataValidation type="list" allowBlank="1" sqref="E80 E69">
      <formula1>Entleerung</formula1>
    </dataValidation>
    <dataValidation errorStyle="information" allowBlank="1" showInputMessage="1" sqref="H80 K80"/>
  </dataValidations>
  <pageMargins left="0.70866141732283472" right="0.51181102362204722" top="0.78740157480314965" bottom="0.78740157480314965" header="0.31496062992125984" footer="0.31496062992125984"/>
  <pageSetup paperSize="9" orientation="portrait" r:id="rId1"/>
  <headerFooter>
    <oddFooter>&amp;L&amp;D&amp;CSeite &amp;P von &amp;N&amp;R&amp;8© Norbert Flamisch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6" sqref="B6"/>
    </sheetView>
  </sheetViews>
  <sheetFormatPr baseColWidth="10" defaultRowHeight="13.8" x14ac:dyDescent="0.25"/>
  <sheetData>
    <row r="1" spans="1:6" x14ac:dyDescent="0.25">
      <c r="A1" t="s">
        <v>28</v>
      </c>
      <c r="B1" t="s">
        <v>29</v>
      </c>
      <c r="C1" t="s">
        <v>3</v>
      </c>
      <c r="D1" t="s">
        <v>51</v>
      </c>
      <c r="E1" t="s">
        <v>69</v>
      </c>
      <c r="F1" t="s">
        <v>116</v>
      </c>
    </row>
    <row r="2" spans="1:6" x14ac:dyDescent="0.25">
      <c r="A2" t="s">
        <v>26</v>
      </c>
      <c r="B2" t="s">
        <v>30</v>
      </c>
      <c r="C2" t="s">
        <v>35</v>
      </c>
      <c r="D2" t="s">
        <v>50</v>
      </c>
      <c r="E2" t="s">
        <v>70</v>
      </c>
      <c r="F2" t="s">
        <v>118</v>
      </c>
    </row>
    <row r="3" spans="1:6" x14ac:dyDescent="0.25">
      <c r="A3" t="s">
        <v>27</v>
      </c>
      <c r="B3" t="s">
        <v>31</v>
      </c>
      <c r="C3" t="s">
        <v>34</v>
      </c>
      <c r="D3" t="s">
        <v>52</v>
      </c>
      <c r="E3" t="s">
        <v>71</v>
      </c>
      <c r="F3" t="s">
        <v>117</v>
      </c>
    </row>
    <row r="4" spans="1:6" x14ac:dyDescent="0.25">
      <c r="B4" t="s">
        <v>123</v>
      </c>
      <c r="E4" t="s">
        <v>72</v>
      </c>
      <c r="F4" t="s">
        <v>119</v>
      </c>
    </row>
    <row r="5" spans="1:6" x14ac:dyDescent="0.25">
      <c r="B5" t="s">
        <v>124</v>
      </c>
      <c r="E5" t="s">
        <v>73</v>
      </c>
    </row>
    <row r="6" spans="1:6" x14ac:dyDescent="0.25">
      <c r="B6" t="s">
        <v>77</v>
      </c>
      <c r="E6" t="s">
        <v>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12</vt:i4>
      </vt:variant>
    </vt:vector>
  </HeadingPairs>
  <TitlesOfParts>
    <vt:vector size="15" baseType="lpstr">
      <vt:lpstr>Leerformular</vt:lpstr>
      <vt:lpstr>Beispiel</vt:lpstr>
      <vt:lpstr>Auswahllisten</vt:lpstr>
      <vt:lpstr>Beispiel!Bauwerkstyp</vt:lpstr>
      <vt:lpstr>Leerformular!Bauwerkstyp</vt:lpstr>
      <vt:lpstr>Beispiel!Drosseltypen</vt:lpstr>
      <vt:lpstr>Leerformular!Drosseltypen</vt:lpstr>
      <vt:lpstr>Beispiel!Drucktitel</vt:lpstr>
      <vt:lpstr>Leerformular!Drucktitel</vt:lpstr>
      <vt:lpstr>Beispiel!Entleerung</vt:lpstr>
      <vt:lpstr>Leerformular!Entleerung</vt:lpstr>
      <vt:lpstr>Beispiel!Flächenart</vt:lpstr>
      <vt:lpstr>Leerformular!Flächenart</vt:lpstr>
      <vt:lpstr>JaNein</vt:lpstr>
      <vt:lpstr>Regenabfluss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Flamisch</dc:creator>
  <cp:lastModifiedBy>Clemens Steidl</cp:lastModifiedBy>
  <cp:lastPrinted>2018-11-09T13:09:10Z</cp:lastPrinted>
  <dcterms:created xsi:type="dcterms:W3CDTF">2017-02-10T12:50:46Z</dcterms:created>
  <dcterms:modified xsi:type="dcterms:W3CDTF">2020-02-18T08:31:59Z</dcterms:modified>
</cp:coreProperties>
</file>